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.susini\Nextcloud2\Stats corses\2025\PUBLICATION\"/>
    </mc:Choice>
  </mc:AlternateContent>
  <bookViews>
    <workbookView xWindow="0" yWindow="0" windowWidth="25200" windowHeight="9225" firstSheet="1" activeTab="3"/>
  </bookViews>
  <sheets>
    <sheet name="6.05 Notice" sheetId="9" r:id="rId1"/>
    <sheet name="6.05 Graphique 1" sheetId="4" r:id="rId2"/>
    <sheet name="6.05 Tableau 2" sheetId="8" r:id="rId3"/>
    <sheet name="6.05 Tableau 3" sheetId="3" r:id="rId4"/>
  </sheets>
  <definedNames>
    <definedName name="_xlnm.Print_Area" localSheetId="2">'6.05 Tableau 2'!$A$1:$M$21</definedName>
  </definedNames>
  <calcPr calcId="162913"/>
</workbook>
</file>

<file path=xl/calcChain.xml><?xml version="1.0" encoding="utf-8"?>
<calcChain xmlns="http://schemas.openxmlformats.org/spreadsheetml/2006/main">
  <c r="D15" i="8" l="1"/>
  <c r="C15" i="8"/>
  <c r="B15" i="8"/>
  <c r="D14" i="8"/>
  <c r="D10" i="8" s="1"/>
  <c r="C12" i="8"/>
  <c r="C11" i="8"/>
  <c r="B11" i="8"/>
  <c r="C10" i="8"/>
  <c r="B10" i="8"/>
  <c r="C9" i="8"/>
  <c r="B9" i="8"/>
  <c r="C8" i="8"/>
  <c r="B8" i="8"/>
  <c r="C7" i="8"/>
  <c r="C13" i="8" s="1"/>
  <c r="B7" i="8"/>
  <c r="B13" i="8" s="1"/>
  <c r="D15" i="4"/>
  <c r="D8" i="8" l="1"/>
  <c r="D9" i="8"/>
  <c r="D7" i="8"/>
  <c r="D11" i="8"/>
  <c r="D12" i="8"/>
  <c r="B22" i="3"/>
  <c r="A3" i="3"/>
  <c r="A3" i="8"/>
  <c r="A3" i="4"/>
  <c r="A1" i="8"/>
  <c r="A1" i="3"/>
  <c r="A1" i="4"/>
  <c r="D13" i="8" l="1"/>
  <c r="D31" i="3"/>
  <c r="D30" i="3"/>
  <c r="D25" i="3"/>
  <c r="D15" i="3"/>
  <c r="D10" i="3"/>
  <c r="D8" i="3"/>
  <c r="D14" i="4"/>
  <c r="D13" i="4" l="1"/>
  <c r="E31" i="3" l="1"/>
  <c r="E30" i="3"/>
  <c r="E25" i="3"/>
  <c r="E10" i="3"/>
  <c r="E8" i="3"/>
  <c r="E15" i="3"/>
  <c r="C32" i="3" l="1"/>
  <c r="D32" i="3"/>
  <c r="F32" i="3"/>
  <c r="B32" i="3"/>
  <c r="C22" i="3"/>
  <c r="C33" i="3" s="1"/>
  <c r="D22" i="3"/>
  <c r="D33" i="3" s="1"/>
  <c r="F22" i="3"/>
  <c r="F33" i="3" l="1"/>
  <c r="E32" i="3"/>
  <c r="B33" i="3"/>
  <c r="E22" i="3"/>
  <c r="E33" i="3"/>
  <c r="C12" i="4"/>
  <c r="B12" i="4"/>
  <c r="D12" i="4" s="1"/>
  <c r="D8" i="4"/>
  <c r="D9" i="4"/>
  <c r="D10" i="4"/>
  <c r="D11" i="4"/>
  <c r="D7" i="4"/>
</calcChain>
</file>

<file path=xl/sharedStrings.xml><?xml version="1.0" encoding="utf-8"?>
<sst xmlns="http://schemas.openxmlformats.org/spreadsheetml/2006/main" count="83" uniqueCount="77">
  <si>
    <t>Total</t>
  </si>
  <si>
    <t>Spécialités</t>
  </si>
  <si>
    <t>Hommes</t>
  </si>
  <si>
    <t>Femmes</t>
  </si>
  <si>
    <t>Chimie</t>
  </si>
  <si>
    <t>Génie biologique</t>
  </si>
  <si>
    <t>Génie électrique et informatique industrielle</t>
  </si>
  <si>
    <t>Génie industriel et maintenance</t>
  </si>
  <si>
    <t>Génie mécanique et productique</t>
  </si>
  <si>
    <t>Génie thermique et énergie</t>
  </si>
  <si>
    <t>Hygiène, sécurité et environnement</t>
  </si>
  <si>
    <t>Mesures physiques</t>
  </si>
  <si>
    <t>Science et génie des matériaux</t>
  </si>
  <si>
    <t>Carrières juridiques</t>
  </si>
  <si>
    <t>Carrières sociales</t>
  </si>
  <si>
    <t>Gestion des entreprises et des administrations</t>
  </si>
  <si>
    <t>Gestion, logistique et transport</t>
  </si>
  <si>
    <t>Informatique</t>
  </si>
  <si>
    <t>Techniques de commercialisation</t>
  </si>
  <si>
    <t xml:space="preserve">Total  </t>
  </si>
  <si>
    <t xml:space="preserve">Réseaux et télécommunications </t>
  </si>
  <si>
    <t>Total du secteur de la Production</t>
  </si>
  <si>
    <t>Total du secteur des services</t>
  </si>
  <si>
    <t>Domaines de spécialité</t>
  </si>
  <si>
    <t>Progression annuelle des entrants (%)</t>
  </si>
  <si>
    <t>Autres</t>
  </si>
  <si>
    <t>Production</t>
  </si>
  <si>
    <t>Services</t>
  </si>
  <si>
    <t>Part des femmes (%)</t>
  </si>
  <si>
    <t>Secteur de la production</t>
  </si>
  <si>
    <t>Secteur des services</t>
  </si>
  <si>
    <t xml:space="preserve">Qualité, logistique industrielle et organisation </t>
  </si>
  <si>
    <t>Statistiques et informatique décisionnelle</t>
  </si>
  <si>
    <t>STMG/STG(3)</t>
  </si>
  <si>
    <t>[1] Évolution du nombre d'étudiants préparant un BUT ou un DUT</t>
  </si>
  <si>
    <t>Source : SIES-MESR / Système d'information SISE.</t>
  </si>
  <si>
    <t>Bac général</t>
  </si>
  <si>
    <t>Bac technologique</t>
  </si>
  <si>
    <t>Bac professionnel</t>
  </si>
  <si>
    <r>
      <rPr>
        <b/>
        <sz val="8"/>
        <rFont val="Arial"/>
        <family val="2"/>
      </rPr>
      <t xml:space="preserve">4. </t>
    </r>
    <r>
      <rPr>
        <sz val="8"/>
        <rFont val="Arial"/>
        <family val="2"/>
      </rPr>
      <t>Capacité en droit, titre étranger admis nationalement en équivalence, titre français admis nationalement en dispense, promotion sociale, validation d’études, d’expériences professionnelles, d’acquis personnels, autres cas.</t>
    </r>
  </si>
  <si>
    <t>Autres origines (4)</t>
  </si>
  <si>
    <r>
      <rPr>
        <b/>
        <sz val="8"/>
        <rFont val="Arial"/>
        <family val="2"/>
      </rPr>
      <t>1.</t>
    </r>
    <r>
      <rPr>
        <sz val="8"/>
        <rFont val="Arial"/>
        <family val="2"/>
      </rPr>
      <t xml:space="preserve"> Nouveaux entrants à l'université : voir « Population concernée » de la fiche 6.06.</t>
    </r>
  </si>
  <si>
    <r>
      <rPr>
        <b/>
        <sz val="8"/>
        <rFont val="Arial"/>
        <family val="2"/>
      </rPr>
      <t>3.</t>
    </r>
    <r>
      <rPr>
        <sz val="8"/>
        <rFont val="Arial"/>
        <family val="2"/>
      </rPr>
      <t xml:space="preserve"> STMG : sciences et technologies du management et de la gestion, STG : sciences et techniques de gestion.</t>
    </r>
  </si>
  <si>
    <t>Génie chimique - Génie des procédés</t>
  </si>
  <si>
    <t>Gestion administrative et commerciale des organisations (ex-gestion administrative et commerciale)</t>
  </si>
  <si>
    <t>Métiers du multimédia et de l'internet (ex-services et réseaux de communications)</t>
  </si>
  <si>
    <t>Packaging, emballage et conditionnement (ex-génie du conditionnement et de l'emballage)</t>
  </si>
  <si>
    <t>Information - Communication</t>
  </si>
  <si>
    <r>
      <rPr>
        <b/>
        <sz val="8"/>
        <rFont val="Arial"/>
        <family val="2"/>
      </rPr>
      <t>Note :</t>
    </r>
    <r>
      <rPr>
        <sz val="8"/>
        <rFont val="Arial"/>
        <family val="2"/>
      </rPr>
      <t xml:space="preserve"> ne sont pas mentionnés les effectifs inscrits en formations post-DUT et en licences professionnelles. Les effectifs prennent en compte toutes les formes d’enseignement (formation initiale, continue, en alternance, etc.).</t>
    </r>
  </si>
  <si>
    <t>génie civil - Construction durable (ex-Génie civil)</t>
  </si>
  <si>
    <t>Sommaire</t>
  </si>
  <si>
    <t>Précisions</t>
  </si>
  <si>
    <t>Pour en savoir plus</t>
  </si>
  <si>
    <r>
      <t>- Note d’Information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du SIES</t>
    </r>
    <r>
      <rPr>
        <sz val="8"/>
        <rFont val="Arial"/>
        <family val="2"/>
      </rPr>
      <t> : 21.12.</t>
    </r>
  </si>
  <si>
    <r>
      <t>- Notes flash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du SIES</t>
    </r>
    <r>
      <rPr>
        <sz val="8"/>
        <rFont val="Arial"/>
        <family val="2"/>
      </rPr>
      <t> : 22.12; 22.13; 22.14</t>
    </r>
  </si>
  <si>
    <t>Source</t>
  </si>
  <si>
    <t>SIES-MESR, Système d’information SISE.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</si>
  <si>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</si>
  <si>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</si>
  <si>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>0</t>
    </r>
    <r>
      <rPr>
        <sz val="8"/>
        <rFont val="Arial"/>
        <family val="2"/>
      </rPr>
      <t xml:space="preserve"> Résultat non significatif (n.s.)ou valeur inférieure à 0,05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</si>
  <si>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Absence d’effectif ou pas d’effectif possible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</si>
  <si>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</si>
  <si>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</si>
  <si>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6.05 Les étudiants préparant un BUT ou un DUT</t>
  </si>
  <si>
    <t>Actualisé le</t>
  </si>
  <si>
    <t>Repères statistiques corses</t>
  </si>
  <si>
    <t>Publication annuelle de la division de la prospective et des statistiques académiques (DPSA) de l'Académie de Corse.</t>
  </si>
  <si>
    <t>https://www.ac-corse.fr/l-academie-en-chiffres-123583</t>
  </si>
  <si>
    <t>Champ : Région Corse</t>
  </si>
  <si>
    <t>DPSA, RSC 2024</t>
  </si>
  <si>
    <t xml:space="preserve">Effectifs d'entrants 2023-2024 </t>
  </si>
  <si>
    <t xml:space="preserve">Total des effectifs préparant un DUT </t>
  </si>
  <si>
    <r>
      <t>Population concernée</t>
    </r>
    <r>
      <rPr>
        <sz val="8"/>
        <rFont val="Arial"/>
        <family val="2"/>
      </rPr>
      <t xml:space="preserve"> - Étudiants inscrits en IUT en préparation du BUT/DUT. Les inscriptions comptabilisées excluent, pour tous les millésimes, les inscriptions simultanées à l’université et en CPGE, rendues obligatoires par la loi en 2013, ainsi que les effectifs en formations post-DUT et en licences professionnelles. Toutes les formes d’enseignement (formation initiale, continue, en alternance, etc.) sont prises en compte.</t>
    </r>
  </si>
  <si>
    <r>
      <t xml:space="preserve">DUT (et ses spécialités), IUT, université, cursus licence, inscriptions simultanées à l’université et en CPGE </t>
    </r>
    <r>
      <rPr>
        <sz val="8"/>
        <rFont val="Arial"/>
        <family val="2"/>
      </rPr>
      <t>– Voir « Glossaire ».</t>
    </r>
  </si>
  <si>
    <t>Rappel N-1</t>
  </si>
  <si>
    <t>[2] Origine scolaire des étudiants nouveaux entrants  en première année de BUT en 2024-2025</t>
  </si>
  <si>
    <t>[3] Répartition par spécialité des effectifs préparant un DUT ou un BUT en 2024-2025 (3 niveaux)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</si>
</sst>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£_-;\-* #,##0.00\ _£_-;_-* &quot;-&quot;??\ _£_-;_-@_-"/>
    <numFmt numFmtId="165" formatCode="#,##0.0"/>
    <numFmt numFmtId="166" formatCode="0.0"/>
    <numFmt numFmtId="167" formatCode="0.0%"/>
    <numFmt numFmtId="168" formatCode="_-* #,##0.0\ _£_-;\-* #,##0.0\ _£_-;_-* &quot;-&quot;??\ _£_-;_-@_-"/>
    <numFmt numFmtId="169" formatCode="#,##0.0_ ;\-#,##0.0\ "/>
    <numFmt numFmtId="170" formatCode="[$-F800]dddd\,\ mmmm\ dd\,\ yyyy"/>
  </numFmts>
  <fonts count="3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8"/>
      <color rgb="FFFA7D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1"/>
      <color theme="1"/>
      <name val="Calibri Light"/>
      <family val="2"/>
    </font>
    <font>
      <b/>
      <sz val="8"/>
      <color theme="0"/>
      <name val="Calibri"/>
      <family val="2"/>
      <scheme val="minor"/>
    </font>
    <font>
      <sz val="9"/>
      <color rgb="FFFF0000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rgb="FF000080"/>
      <name val="Calibri"/>
      <family val="2"/>
      <scheme val="minor"/>
    </font>
    <font>
      <i/>
      <sz val="10"/>
      <name val="Arial"/>
      <family val="2"/>
    </font>
    <font>
      <b/>
      <sz val="15"/>
      <color theme="3"/>
      <name val="Arial"/>
      <family val="2"/>
    </font>
    <font>
      <u/>
      <sz val="10"/>
      <color theme="10"/>
      <name val="MS Sans Serif"/>
    </font>
    <font>
      <b/>
      <i/>
      <sz val="8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ashDotDot">
        <color rgb="FF3F3F3F"/>
      </left>
      <right style="dashDotDot">
        <color rgb="FF3F3F3F"/>
      </right>
      <top style="dashDotDot">
        <color rgb="FF3F3F3F"/>
      </top>
      <bottom style="dashDotDot">
        <color rgb="FF3F3F3F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</borders>
  <cellStyleXfs count="18">
    <xf numFmtId="0" fontId="0" fillId="0" borderId="0"/>
    <xf numFmtId="0" fontId="15" fillId="2" borderId="3" applyNumberFormat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4" fillId="0" borderId="0"/>
    <xf numFmtId="0" fontId="1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0" fontId="19" fillId="3" borderId="4" applyNumberFormat="0" applyAlignment="0" applyProtection="0"/>
    <xf numFmtId="0" fontId="1" fillId="0" borderId="0"/>
    <xf numFmtId="0" fontId="1" fillId="0" borderId="0"/>
    <xf numFmtId="0" fontId="25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8" fillId="0" borderId="7" applyNumberFormat="0" applyFill="0" applyAlignment="0" applyProtection="0"/>
    <xf numFmtId="0" fontId="29" fillId="0" borderId="8" applyNumberFormat="0" applyFill="0" applyAlignment="0" applyProtection="0"/>
  </cellStyleXfs>
  <cellXfs count="98">
    <xf numFmtId="0" fontId="0" fillId="0" borderId="0" xfId="0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3" fontId="23" fillId="0" borderId="5" xfId="8" applyNumberFormat="1" applyFont="1" applyBorder="1" applyAlignment="1">
      <alignment horizontal="center" vertical="center" wrapText="1"/>
    </xf>
    <xf numFmtId="3" fontId="23" fillId="0" borderId="0" xfId="8" applyNumberFormat="1" applyFont="1" applyAlignment="1">
      <alignment horizontal="center" vertical="center" wrapText="1"/>
    </xf>
    <xf numFmtId="0" fontId="24" fillId="0" borderId="0" xfId="12" applyFont="1"/>
    <xf numFmtId="0" fontId="1" fillId="0" borderId="0" xfId="12"/>
    <xf numFmtId="0" fontId="1" fillId="0" borderId="0" xfId="12" applyFont="1"/>
    <xf numFmtId="0" fontId="11" fillId="0" borderId="0" xfId="12" applyFont="1" applyAlignment="1">
      <alignment wrapText="1"/>
    </xf>
    <xf numFmtId="0" fontId="3" fillId="0" borderId="0" xfId="12" applyFont="1" applyAlignment="1">
      <alignment vertical="center" wrapText="1"/>
    </xf>
    <xf numFmtId="0" fontId="5" fillId="0" borderId="0" xfId="12" applyFont="1" applyAlignment="1">
      <alignment wrapText="1"/>
    </xf>
    <xf numFmtId="0" fontId="5" fillId="0" borderId="0" xfId="12" applyFont="1"/>
    <xf numFmtId="0" fontId="1" fillId="0" borderId="0" xfId="13"/>
    <xf numFmtId="170" fontId="24" fillId="0" borderId="0" xfId="13" applyNumberFormat="1" applyFont="1" applyAlignment="1">
      <alignment horizontal="right" wrapText="1"/>
    </xf>
    <xf numFmtId="14" fontId="24" fillId="0" borderId="0" xfId="13" applyNumberFormat="1" applyFont="1" applyAlignment="1">
      <alignment horizontal="right" wrapText="1"/>
    </xf>
    <xf numFmtId="0" fontId="25" fillId="0" borderId="6" xfId="14"/>
    <xf numFmtId="0" fontId="1" fillId="0" borderId="0" xfId="12" applyFont="1" applyAlignment="1">
      <alignment horizontal="left" vertical="center" wrapText="1"/>
    </xf>
    <xf numFmtId="0" fontId="26" fillId="0" borderId="0" xfId="15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169" fontId="8" fillId="0" borderId="0" xfId="5" applyNumberFormat="1" applyFont="1" applyFill="1" applyBorder="1" applyAlignment="1">
      <alignment horizontal="right" vertical="center" wrapText="1"/>
    </xf>
    <xf numFmtId="168" fontId="8" fillId="0" borderId="0" xfId="5" applyNumberFormat="1" applyFont="1" applyFill="1" applyBorder="1" applyAlignment="1">
      <alignment horizontal="right" vertical="center" wrapText="1"/>
    </xf>
    <xf numFmtId="169" fontId="5" fillId="0" borderId="0" xfId="5" applyNumberFormat="1" applyFont="1" applyFill="1" applyBorder="1" applyAlignment="1">
      <alignment horizontal="right" vertical="center"/>
    </xf>
    <xf numFmtId="169" fontId="5" fillId="0" borderId="0" xfId="5" quotePrefix="1" applyNumberFormat="1" applyFont="1" applyFill="1" applyBorder="1" applyAlignment="1">
      <alignment horizontal="right" vertical="center"/>
    </xf>
    <xf numFmtId="3" fontId="8" fillId="0" borderId="0" xfId="5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 wrapText="1"/>
    </xf>
    <xf numFmtId="0" fontId="12" fillId="0" borderId="0" xfId="12" applyFont="1" applyFill="1" applyAlignment="1">
      <alignment vertical="center" wrapText="1"/>
    </xf>
    <xf numFmtId="0" fontId="12" fillId="0" borderId="0" xfId="12" applyFont="1" applyFill="1" applyAlignment="1">
      <alignment vertical="center"/>
    </xf>
    <xf numFmtId="0" fontId="8" fillId="0" borderId="0" xfId="12" applyFont="1" applyAlignment="1">
      <alignment horizontal="justify" vertical="center" wrapText="1"/>
    </xf>
    <xf numFmtId="0" fontId="12" fillId="0" borderId="0" xfId="12" applyFont="1" applyAlignment="1">
      <alignment horizontal="justify" vertical="center" wrapText="1"/>
    </xf>
    <xf numFmtId="0" fontId="12" fillId="0" borderId="0" xfId="12" applyFont="1" applyAlignment="1">
      <alignment vertical="center" wrapText="1"/>
    </xf>
    <xf numFmtId="0" fontId="5" fillId="0" borderId="0" xfId="12" applyFont="1" applyAlignment="1">
      <alignment vertical="center" wrapText="1"/>
    </xf>
    <xf numFmtId="0" fontId="28" fillId="0" borderId="7" xfId="16" applyAlignment="1">
      <alignment vertical="center" wrapText="1"/>
    </xf>
    <xf numFmtId="0" fontId="28" fillId="0" borderId="7" xfId="16" applyAlignment="1">
      <alignment vertical="center"/>
    </xf>
    <xf numFmtId="0" fontId="9" fillId="0" borderId="0" xfId="0" applyFont="1" applyAlignment="1">
      <alignment vertical="center"/>
    </xf>
    <xf numFmtId="0" fontId="29" fillId="0" borderId="0" xfId="17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0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1" fillId="0" borderId="0" xfId="9" applyFont="1" applyAlignment="1">
      <alignment horizontal="right" vertical="center"/>
    </xf>
    <xf numFmtId="167" fontId="0" fillId="0" borderId="0" xfId="1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3" fontId="5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3" fontId="5" fillId="0" borderId="2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horizontal="right" vertical="center"/>
    </xf>
    <xf numFmtId="3" fontId="8" fillId="0" borderId="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3" fontId="5" fillId="0" borderId="0" xfId="0" applyNumberFormat="1" applyFont="1" applyAlignment="1">
      <alignment vertical="center"/>
    </xf>
    <xf numFmtId="166" fontId="5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166" fontId="0" fillId="0" borderId="0" xfId="0" applyNumberForma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169" fontId="3" fillId="0" borderId="0" xfId="5" applyNumberFormat="1" applyFont="1" applyFill="1" applyBorder="1" applyAlignment="1">
      <alignment horizontal="right" vertical="center" wrapText="1"/>
    </xf>
    <xf numFmtId="168" fontId="3" fillId="0" borderId="0" xfId="5" applyNumberFormat="1" applyFont="1" applyFill="1" applyBorder="1" applyAlignment="1">
      <alignment horizontal="right" vertical="center" wrapText="1"/>
    </xf>
    <xf numFmtId="0" fontId="8" fillId="0" borderId="10" xfId="0" applyFont="1" applyFill="1" applyBorder="1" applyAlignment="1">
      <alignment horizontal="left" vertical="center" wrapText="1"/>
    </xf>
    <xf numFmtId="166" fontId="8" fillId="0" borderId="10" xfId="5" applyNumberFormat="1" applyFont="1" applyFill="1" applyBorder="1" applyAlignment="1">
      <alignment vertical="center"/>
    </xf>
    <xf numFmtId="0" fontId="8" fillId="0" borderId="11" xfId="0" applyFont="1" applyFill="1" applyBorder="1" applyAlignment="1">
      <alignment horizontal="right" vertical="center" wrapText="1"/>
    </xf>
    <xf numFmtId="0" fontId="8" fillId="0" borderId="10" xfId="0" applyFont="1" applyFill="1" applyBorder="1" applyAlignment="1">
      <alignment vertical="center"/>
    </xf>
    <xf numFmtId="0" fontId="8" fillId="0" borderId="12" xfId="0" applyNumberFormat="1" applyFont="1" applyFill="1" applyBorder="1" applyAlignment="1">
      <alignment vertical="center"/>
    </xf>
    <xf numFmtId="3" fontId="8" fillId="0" borderId="12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165" fontId="27" fillId="0" borderId="1" xfId="0" applyNumberFormat="1" applyFont="1" applyFill="1" applyBorder="1" applyAlignment="1">
      <alignment vertical="center"/>
    </xf>
    <xf numFmtId="165" fontId="27" fillId="0" borderId="12" xfId="0" applyNumberFormat="1" applyFont="1" applyFill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0" fontId="27" fillId="0" borderId="1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 wrapText="1"/>
    </xf>
    <xf numFmtId="0" fontId="8" fillId="0" borderId="9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</cellXfs>
  <cellStyles count="18">
    <cellStyle name="Calcul" xfId="1" builtinId="22" customBuiltin="1"/>
    <cellStyle name="Lien hypertexte 2" xfId="2"/>
    <cellStyle name="Lien hypertexte 2 2" xfId="15"/>
    <cellStyle name="Lien hypertexte 3" xfId="3"/>
    <cellStyle name="Lien hypertexte 4" xfId="4"/>
    <cellStyle name="Milliers" xfId="5" builtinId="3"/>
    <cellStyle name="Normal" xfId="0" builtinId="0"/>
    <cellStyle name="Normal 2" xfId="6"/>
    <cellStyle name="Normal 2 2" xfId="13"/>
    <cellStyle name="Normal 2_TC_A1" xfId="12"/>
    <cellStyle name="Normal 3" xfId="7"/>
    <cellStyle name="Normal 4" xfId="8"/>
    <cellStyle name="Normal 7" xfId="9"/>
    <cellStyle name="Pourcentage" xfId="10" builtinId="5"/>
    <cellStyle name="Titre 1 2" xfId="14"/>
    <cellStyle name="Titre 2" xfId="16" builtinId="17"/>
    <cellStyle name="Titre 3" xfId="17" builtinId="18"/>
    <cellStyle name="Vérification" xfId="11" builtinId="23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'6.05 Graphique 1'!$A$3:$F$3</c:f>
          <c:strCache>
            <c:ptCount val="6"/>
            <c:pt idx="0">
              <c:v>[1] Évolution du nombre d'étudiants préparant un BUT ou un DUT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9989723506783869E-2"/>
          <c:y val="0.14961915474851359"/>
          <c:w val="0.86855806390537826"/>
          <c:h val="0.75134265359687191"/>
        </c:manualLayout>
      </c:layout>
      <c:areaChart>
        <c:grouping val="stacked"/>
        <c:varyColors val="0"/>
        <c:ser>
          <c:idx val="1"/>
          <c:order val="0"/>
          <c:tx>
            <c:strRef>
              <c:f>'6.05 Graphique 1'!$B$6</c:f>
              <c:strCache>
                <c:ptCount val="1"/>
                <c:pt idx="0">
                  <c:v>Secteur de la production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dLbls>
            <c:dLbl>
              <c:idx val="25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Calibri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FAD-45CB-AD0C-391C9D4DA7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'6.05 Graphique 1'!$A$7:$A$15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'6.05 Graphique 1'!$B$7:$B$15</c:f>
              <c:numCache>
                <c:formatCode>#,##0</c:formatCode>
                <c:ptCount val="9"/>
                <c:pt idx="0">
                  <c:v>147</c:v>
                </c:pt>
                <c:pt idx="1">
                  <c:v>138</c:v>
                </c:pt>
                <c:pt idx="2">
                  <c:v>140</c:v>
                </c:pt>
                <c:pt idx="3">
                  <c:v>183</c:v>
                </c:pt>
                <c:pt idx="4">
                  <c:v>171</c:v>
                </c:pt>
                <c:pt idx="5">
                  <c:v>208</c:v>
                </c:pt>
                <c:pt idx="6">
                  <c:v>176</c:v>
                </c:pt>
                <c:pt idx="7">
                  <c:v>259</c:v>
                </c:pt>
                <c:pt idx="8">
                  <c:v>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AD-45CB-AD0C-391C9D4DA795}"/>
            </c:ext>
          </c:extLst>
        </c:ser>
        <c:ser>
          <c:idx val="0"/>
          <c:order val="1"/>
          <c:tx>
            <c:strRef>
              <c:f>'6.05 Graphique 1'!$C$6</c:f>
              <c:strCache>
                <c:ptCount val="1"/>
                <c:pt idx="0">
                  <c:v>Secteur des services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'6.05 Graphique 1'!$A$7:$A$15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'6.05 Graphique 1'!$C$7:$C$15</c:f>
              <c:numCache>
                <c:formatCode>#,##0</c:formatCode>
                <c:ptCount val="9"/>
                <c:pt idx="0">
                  <c:v>265</c:v>
                </c:pt>
                <c:pt idx="1">
                  <c:v>288</c:v>
                </c:pt>
                <c:pt idx="2">
                  <c:v>277</c:v>
                </c:pt>
                <c:pt idx="3">
                  <c:v>275</c:v>
                </c:pt>
                <c:pt idx="4">
                  <c:v>289</c:v>
                </c:pt>
                <c:pt idx="5">
                  <c:v>283</c:v>
                </c:pt>
                <c:pt idx="6">
                  <c:v>271</c:v>
                </c:pt>
                <c:pt idx="7">
                  <c:v>354</c:v>
                </c:pt>
                <c:pt idx="8">
                  <c:v>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AD-45CB-AD0C-391C9D4DA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1393592"/>
        <c:axId val="1"/>
      </c:areaChart>
      <c:catAx>
        <c:axId val="541393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  <c:max val="7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fr-FR"/>
          </a:p>
        </c:txPr>
        <c:crossAx val="541393592"/>
        <c:crosses val="autoZero"/>
        <c:crossBetween val="midCat"/>
        <c:majorUnit val="100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819151</xdr:colOff>
      <xdr:row>4</xdr:row>
      <xdr:rowOff>190500</xdr:rowOff>
    </xdr:from>
    <xdr:to>
      <xdr:col>13</xdr:col>
      <xdr:colOff>266701</xdr:colOff>
      <xdr:row>17</xdr:row>
      <xdr:rowOff>104775</xdr:rowOff>
    </xdr:to>
    <xdr:graphicFrame macro="">
      <xdr:nvGraphicFramePr>
        <xdr:cNvPr id="5340" name="Graphique 1">
          <a:extLst>
            <a:ext uri="{FF2B5EF4-FFF2-40B4-BE49-F238E27FC236}">
              <a16:creationId xmlns:a16="http://schemas.microsoft.com/office/drawing/2014/main" id="{00000000-0008-0000-0100-0000DC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c-corse.fr/l-academie-en-chiffres-123583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:A98"/>
  <sheetViews>
    <sheetView showGridLines="0" zoomScaleNormal="100" zoomScaleSheetLayoutView="110" workbookViewId="0">
      <selection activeCell="A18" sqref="A18"/>
    </sheetView>
  </sheetViews>
  <sheetFormatPr baseColWidth="10" defaultRowHeight="12.75" x14ac:dyDescent="0.2"/>
  <cols>
    <col min="1" max="1" width="90.7109375" style="7" customWidth="1"/>
    <col min="2" max="16384" width="11.42578125" style="7"/>
  </cols>
  <sheetData>
    <row r="1" spans="1:1" s="13" customFormat="1" x14ac:dyDescent="0.2">
      <c r="A1" s="6" t="s">
        <v>69</v>
      </c>
    </row>
    <row r="2" spans="1:1" s="13" customFormat="1" x14ac:dyDescent="0.2">
      <c r="A2" s="14" t="s">
        <v>64</v>
      </c>
    </row>
    <row r="3" spans="1:1" s="13" customFormat="1" x14ac:dyDescent="0.2">
      <c r="A3" s="15">
        <v>45996</v>
      </c>
    </row>
    <row r="4" spans="1:1" s="13" customFormat="1" ht="20.25" thickBot="1" x14ac:dyDescent="0.35">
      <c r="A4" s="16" t="s">
        <v>65</v>
      </c>
    </row>
    <row r="5" spans="1:1" s="13" customFormat="1" ht="13.5" thickTop="1" x14ac:dyDescent="0.2"/>
    <row r="6" spans="1:1" s="13" customFormat="1" ht="25.5" x14ac:dyDescent="0.2">
      <c r="A6" s="17" t="s">
        <v>66</v>
      </c>
    </row>
    <row r="7" spans="1:1" s="13" customFormat="1" ht="102" customHeight="1" x14ac:dyDescent="0.2">
      <c r="A7" s="18" t="s">
        <v>67</v>
      </c>
    </row>
    <row r="8" spans="1:1" s="8" customFormat="1" x14ac:dyDescent="0.2"/>
    <row r="9" spans="1:1" s="8" customFormat="1" ht="17.25" thickBot="1" x14ac:dyDescent="0.25">
      <c r="A9" s="33" t="s">
        <v>63</v>
      </c>
    </row>
    <row r="10" spans="1:1" s="8" customFormat="1" ht="13.5" thickTop="1" x14ac:dyDescent="0.2">
      <c r="A10" s="6"/>
    </row>
    <row r="11" spans="1:1" s="8" customFormat="1" x14ac:dyDescent="0.2">
      <c r="A11" s="6"/>
    </row>
    <row r="12" spans="1:1" s="8" customFormat="1" x14ac:dyDescent="0.2">
      <c r="A12" s="6"/>
    </row>
    <row r="13" spans="1:1" s="8" customFormat="1" ht="34.9" customHeight="1" x14ac:dyDescent="0.2"/>
    <row r="14" spans="1:1" s="8" customFormat="1" ht="35.1" customHeight="1" x14ac:dyDescent="0.2">
      <c r="A14" s="27" t="s">
        <v>50</v>
      </c>
    </row>
    <row r="15" spans="1:1" s="8" customFormat="1" x14ac:dyDescent="0.2">
      <c r="A15" s="9" t="s">
        <v>34</v>
      </c>
    </row>
    <row r="16" spans="1:1" s="8" customFormat="1" x14ac:dyDescent="0.2">
      <c r="A16" s="9" t="s">
        <v>75</v>
      </c>
    </row>
    <row r="17" spans="1:1" s="8" customFormat="1" x14ac:dyDescent="0.2">
      <c r="A17" s="9" t="s">
        <v>76</v>
      </c>
    </row>
    <row r="18" spans="1:1" s="8" customFormat="1" x14ac:dyDescent="0.2">
      <c r="A18" s="9"/>
    </row>
    <row r="19" spans="1:1" s="8" customFormat="1" x14ac:dyDescent="0.2">
      <c r="A19" s="9"/>
    </row>
    <row r="20" spans="1:1" s="8" customFormat="1" x14ac:dyDescent="0.2">
      <c r="A20" s="9"/>
    </row>
    <row r="21" spans="1:1" s="8" customFormat="1" x14ac:dyDescent="0.2">
      <c r="A21" s="9"/>
    </row>
    <row r="22" spans="1:1" s="8" customFormat="1" x14ac:dyDescent="0.2">
      <c r="A22" s="9"/>
    </row>
    <row r="23" spans="1:1" s="8" customFormat="1" ht="35.1" customHeight="1" x14ac:dyDescent="0.2">
      <c r="A23" s="28" t="s">
        <v>51</v>
      </c>
    </row>
    <row r="24" spans="1:1" s="8" customFormat="1" ht="45" x14ac:dyDescent="0.2">
      <c r="A24" s="29" t="s">
        <v>72</v>
      </c>
    </row>
    <row r="25" spans="1:1" s="8" customFormat="1" ht="22.5" x14ac:dyDescent="0.2">
      <c r="A25" s="29" t="s">
        <v>73</v>
      </c>
    </row>
    <row r="26" spans="1:1" s="8" customFormat="1" ht="35.1" customHeight="1" x14ac:dyDescent="0.2">
      <c r="A26" s="30" t="s">
        <v>52</v>
      </c>
    </row>
    <row r="27" spans="1:1" s="8" customFormat="1" x14ac:dyDescent="0.2">
      <c r="A27" s="10" t="s">
        <v>53</v>
      </c>
    </row>
    <row r="28" spans="1:1" s="8" customFormat="1" x14ac:dyDescent="0.2">
      <c r="A28" s="10" t="s">
        <v>54</v>
      </c>
    </row>
    <row r="29" spans="1:1" s="8" customFormat="1" ht="35.1" customHeight="1" x14ac:dyDescent="0.2">
      <c r="A29" s="31" t="s">
        <v>55</v>
      </c>
    </row>
    <row r="30" spans="1:1" s="8" customFormat="1" x14ac:dyDescent="0.2">
      <c r="A30" s="32" t="s">
        <v>56</v>
      </c>
    </row>
    <row r="31" spans="1:1" s="8" customFormat="1" x14ac:dyDescent="0.2"/>
    <row r="32" spans="1:1" s="8" customFormat="1" ht="22.5" x14ac:dyDescent="0.2">
      <c r="A32" s="11" t="s">
        <v>57</v>
      </c>
    </row>
    <row r="33" spans="1:1" s="8" customFormat="1" x14ac:dyDescent="0.2">
      <c r="A33" s="12"/>
    </row>
    <row r="34" spans="1:1" s="8" customFormat="1" x14ac:dyDescent="0.2">
      <c r="A34" s="28" t="s">
        <v>58</v>
      </c>
    </row>
    <row r="35" spans="1:1" s="8" customFormat="1" x14ac:dyDescent="0.2">
      <c r="A35" s="12"/>
    </row>
    <row r="36" spans="1:1" s="8" customFormat="1" x14ac:dyDescent="0.2">
      <c r="A36" s="12" t="s">
        <v>59</v>
      </c>
    </row>
    <row r="37" spans="1:1" s="8" customFormat="1" x14ac:dyDescent="0.2">
      <c r="A37" s="12" t="s">
        <v>60</v>
      </c>
    </row>
    <row r="38" spans="1:1" s="8" customFormat="1" x14ac:dyDescent="0.2">
      <c r="A38" s="12" t="s">
        <v>61</v>
      </c>
    </row>
    <row r="39" spans="1:1" s="8" customFormat="1" x14ac:dyDescent="0.2">
      <c r="A39" s="12" t="s">
        <v>62</v>
      </c>
    </row>
    <row r="40" spans="1:1" s="8" customFormat="1" x14ac:dyDescent="0.2"/>
    <row r="41" spans="1:1" s="8" customFormat="1" x14ac:dyDescent="0.2"/>
    <row r="42" spans="1:1" s="8" customFormat="1" x14ac:dyDescent="0.2"/>
    <row r="43" spans="1:1" s="8" customFormat="1" x14ac:dyDescent="0.2"/>
    <row r="44" spans="1:1" s="8" customFormat="1" x14ac:dyDescent="0.2"/>
    <row r="45" spans="1:1" s="8" customFormat="1" x14ac:dyDescent="0.2"/>
    <row r="46" spans="1:1" s="8" customFormat="1" x14ac:dyDescent="0.2"/>
    <row r="47" spans="1:1" s="8" customFormat="1" x14ac:dyDescent="0.2"/>
    <row r="48" spans="1:1" s="8" customFormat="1" x14ac:dyDescent="0.2"/>
    <row r="49" s="8" customFormat="1" x14ac:dyDescent="0.2"/>
    <row r="50" s="8" customFormat="1" x14ac:dyDescent="0.2"/>
    <row r="51" s="8" customFormat="1" x14ac:dyDescent="0.2"/>
    <row r="52" s="8" customFormat="1" x14ac:dyDescent="0.2"/>
    <row r="53" s="8" customFormat="1" x14ac:dyDescent="0.2"/>
    <row r="54" s="8" customFormat="1" x14ac:dyDescent="0.2"/>
    <row r="55" s="8" customFormat="1" x14ac:dyDescent="0.2"/>
    <row r="56" s="8" customFormat="1" x14ac:dyDescent="0.2"/>
    <row r="57" s="8" customFormat="1" x14ac:dyDescent="0.2"/>
    <row r="58" s="8" customFormat="1" x14ac:dyDescent="0.2"/>
    <row r="59" s="8" customFormat="1" x14ac:dyDescent="0.2"/>
    <row r="60" s="8" customFormat="1" x14ac:dyDescent="0.2"/>
    <row r="61" s="8" customFormat="1" x14ac:dyDescent="0.2"/>
    <row r="62" s="8" customFormat="1" x14ac:dyDescent="0.2"/>
    <row r="63" s="8" customFormat="1" x14ac:dyDescent="0.2"/>
    <row r="64" s="8" customFormat="1" x14ac:dyDescent="0.2"/>
    <row r="65" s="8" customFormat="1" x14ac:dyDescent="0.2"/>
    <row r="66" s="8" customFormat="1" x14ac:dyDescent="0.2"/>
    <row r="67" s="8" customFormat="1" x14ac:dyDescent="0.2"/>
    <row r="68" s="8" customFormat="1" x14ac:dyDescent="0.2"/>
    <row r="69" s="8" customFormat="1" x14ac:dyDescent="0.2"/>
    <row r="70" s="8" customFormat="1" x14ac:dyDescent="0.2"/>
    <row r="71" s="8" customFormat="1" x14ac:dyDescent="0.2"/>
    <row r="72" s="8" customFormat="1" x14ac:dyDescent="0.2"/>
    <row r="73" s="8" customFormat="1" x14ac:dyDescent="0.2"/>
    <row r="74" s="8" customFormat="1" x14ac:dyDescent="0.2"/>
    <row r="75" s="8" customFormat="1" x14ac:dyDescent="0.2"/>
    <row r="76" s="8" customFormat="1" x14ac:dyDescent="0.2"/>
    <row r="77" s="8" customFormat="1" x14ac:dyDescent="0.2"/>
    <row r="78" s="8" customFormat="1" x14ac:dyDescent="0.2"/>
    <row r="79" s="8" customFormat="1" x14ac:dyDescent="0.2"/>
    <row r="80" s="8" customFormat="1" x14ac:dyDescent="0.2"/>
    <row r="81" spans="1:1" s="8" customFormat="1" x14ac:dyDescent="0.2"/>
    <row r="82" spans="1:1" s="8" customFormat="1" x14ac:dyDescent="0.2"/>
    <row r="83" spans="1:1" s="8" customFormat="1" x14ac:dyDescent="0.2"/>
    <row r="84" spans="1:1" s="8" customFormat="1" x14ac:dyDescent="0.2"/>
    <row r="85" spans="1:1" s="8" customFormat="1" x14ac:dyDescent="0.2"/>
    <row r="86" spans="1:1" s="8" customFormat="1" x14ac:dyDescent="0.2"/>
    <row r="87" spans="1:1" x14ac:dyDescent="0.2">
      <c r="A87" s="8"/>
    </row>
    <row r="88" spans="1:1" x14ac:dyDescent="0.2">
      <c r="A88" s="8"/>
    </row>
    <row r="89" spans="1:1" x14ac:dyDescent="0.2">
      <c r="A89" s="8"/>
    </row>
    <row r="90" spans="1:1" x14ac:dyDescent="0.2">
      <c r="A90" s="8"/>
    </row>
    <row r="91" spans="1:1" x14ac:dyDescent="0.2">
      <c r="A91" s="8"/>
    </row>
    <row r="92" spans="1:1" x14ac:dyDescent="0.2">
      <c r="A92" s="8"/>
    </row>
    <row r="93" spans="1:1" x14ac:dyDescent="0.2">
      <c r="A93" s="8"/>
    </row>
    <row r="94" spans="1:1" x14ac:dyDescent="0.2">
      <c r="A94" s="8"/>
    </row>
    <row r="95" spans="1:1" x14ac:dyDescent="0.2">
      <c r="A95" s="8"/>
    </row>
    <row r="96" spans="1:1" x14ac:dyDescent="0.2">
      <c r="A96" s="8"/>
    </row>
    <row r="97" spans="1:1" x14ac:dyDescent="0.2">
      <c r="A97" s="8"/>
    </row>
    <row r="98" spans="1:1" x14ac:dyDescent="0.2">
      <c r="A98" s="8"/>
    </row>
  </sheetData>
  <hyperlinks>
    <hyperlink ref="A7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O26"/>
  <sheetViews>
    <sheetView showGridLines="0" workbookViewId="0">
      <selection activeCell="H22" sqref="H22"/>
    </sheetView>
  </sheetViews>
  <sheetFormatPr baseColWidth="10" defaultRowHeight="12.75" x14ac:dyDescent="0.2"/>
  <cols>
    <col min="1" max="1" width="7" style="2" customWidth="1"/>
    <col min="2" max="2" width="11.5703125" style="2" customWidth="1"/>
    <col min="3" max="3" width="12" style="2" customWidth="1"/>
    <col min="4" max="4" width="11.5703125" style="2" customWidth="1"/>
    <col min="5" max="5" width="17.85546875" style="2" customWidth="1"/>
    <col min="6" max="16384" width="11.42578125" style="2"/>
  </cols>
  <sheetData>
    <row r="1" spans="1:14" ht="18" customHeight="1" thickBot="1" x14ac:dyDescent="0.25">
      <c r="A1" s="34" t="str">
        <f>'6.05 Notice'!A9</f>
        <v>6.05 Les étudiants préparant un BUT ou un DUT</v>
      </c>
      <c r="B1" s="35"/>
      <c r="C1" s="35"/>
      <c r="D1" s="35"/>
      <c r="E1" s="35"/>
    </row>
    <row r="2" spans="1:14" ht="18.600000000000001" customHeight="1" thickTop="1" x14ac:dyDescent="0.2">
      <c r="A2" s="3"/>
      <c r="B2" s="1"/>
      <c r="C2" s="1"/>
      <c r="D2" s="1"/>
    </row>
    <row r="3" spans="1:14" ht="18.600000000000001" customHeight="1" x14ac:dyDescent="0.2">
      <c r="A3" s="36" t="str">
        <f>'6.05 Notice'!A15</f>
        <v>[1] Évolution du nombre d'étudiants préparant un BUT ou un DUT</v>
      </c>
      <c r="B3" s="37"/>
      <c r="C3" s="37"/>
      <c r="D3" s="37"/>
      <c r="E3" s="37"/>
      <c r="F3" s="37"/>
    </row>
    <row r="4" spans="1:14" ht="18.600000000000001" customHeight="1" x14ac:dyDescent="0.2">
      <c r="A4" s="64"/>
      <c r="B4" s="64"/>
      <c r="C4" s="64"/>
      <c r="D4" s="64"/>
      <c r="E4" s="38"/>
      <c r="F4" s="38"/>
    </row>
    <row r="5" spans="1:14" ht="18.600000000000001" customHeight="1" x14ac:dyDescent="0.2">
      <c r="A5" s="47"/>
      <c r="B5" s="89"/>
      <c r="C5" s="89"/>
      <c r="D5" s="89"/>
    </row>
    <row r="6" spans="1:14" ht="36.6" customHeight="1" x14ac:dyDescent="0.2">
      <c r="A6" s="71"/>
      <c r="B6" s="72" t="s">
        <v>29</v>
      </c>
      <c r="C6" s="72" t="s">
        <v>30</v>
      </c>
      <c r="D6" s="72" t="s">
        <v>19</v>
      </c>
    </row>
    <row r="7" spans="1:14" s="42" customFormat="1" ht="18" customHeight="1" x14ac:dyDescent="0.2">
      <c r="A7" s="66">
        <v>2016</v>
      </c>
      <c r="B7" s="67">
        <v>147</v>
      </c>
      <c r="C7" s="67">
        <v>265</v>
      </c>
      <c r="D7" s="68">
        <f>SUM(B7:C7)</f>
        <v>412</v>
      </c>
      <c r="E7" s="39"/>
      <c r="F7" s="40" t="s">
        <v>35</v>
      </c>
      <c r="G7" s="41"/>
      <c r="H7" s="41"/>
      <c r="I7" s="41"/>
      <c r="J7" s="41"/>
      <c r="K7" s="41"/>
      <c r="L7" s="41"/>
      <c r="M7" s="41"/>
      <c r="N7" s="41"/>
    </row>
    <row r="8" spans="1:14" s="43" customFormat="1" ht="18" customHeight="1" x14ac:dyDescent="0.2">
      <c r="A8" s="66">
        <v>2017</v>
      </c>
      <c r="B8" s="67">
        <v>138</v>
      </c>
      <c r="C8" s="67">
        <v>288</v>
      </c>
      <c r="D8" s="68">
        <f t="shared" ref="D8:D15" si="0">SUM(B8:C8)</f>
        <v>426</v>
      </c>
      <c r="M8" s="44"/>
    </row>
    <row r="9" spans="1:14" s="43" customFormat="1" ht="18" customHeight="1" x14ac:dyDescent="0.2">
      <c r="A9" s="66">
        <v>2018</v>
      </c>
      <c r="B9" s="67">
        <v>140</v>
      </c>
      <c r="C9" s="67">
        <v>277</v>
      </c>
      <c r="D9" s="68">
        <f t="shared" si="0"/>
        <v>417</v>
      </c>
      <c r="M9" s="44"/>
    </row>
    <row r="10" spans="1:14" ht="16.5" customHeight="1" x14ac:dyDescent="0.2">
      <c r="A10" s="66">
        <v>2019</v>
      </c>
      <c r="B10" s="67">
        <v>183</v>
      </c>
      <c r="C10" s="67">
        <v>275</v>
      </c>
      <c r="D10" s="68">
        <f t="shared" si="0"/>
        <v>458</v>
      </c>
    </row>
    <row r="11" spans="1:14" ht="16.5" customHeight="1" x14ac:dyDescent="0.2">
      <c r="A11" s="66">
        <v>2020</v>
      </c>
      <c r="B11" s="67">
        <v>171</v>
      </c>
      <c r="C11" s="67">
        <v>289</v>
      </c>
      <c r="D11" s="68">
        <f t="shared" si="0"/>
        <v>460</v>
      </c>
    </row>
    <row r="12" spans="1:14" ht="16.5" customHeight="1" x14ac:dyDescent="0.2">
      <c r="A12" s="66">
        <v>2021</v>
      </c>
      <c r="B12" s="67">
        <f>129+79</f>
        <v>208</v>
      </c>
      <c r="C12" s="67">
        <f>165+118</f>
        <v>283</v>
      </c>
      <c r="D12" s="68">
        <f t="shared" si="0"/>
        <v>491</v>
      </c>
    </row>
    <row r="13" spans="1:14" ht="16.5" customHeight="1" x14ac:dyDescent="0.2">
      <c r="A13" s="66">
        <v>2022</v>
      </c>
      <c r="B13" s="67">
        <v>176</v>
      </c>
      <c r="C13" s="67">
        <v>271</v>
      </c>
      <c r="D13" s="68">
        <f t="shared" si="0"/>
        <v>447</v>
      </c>
    </row>
    <row r="14" spans="1:14" ht="16.5" customHeight="1" x14ac:dyDescent="0.2">
      <c r="A14" s="66">
        <v>2023</v>
      </c>
      <c r="B14" s="67">
        <v>259</v>
      </c>
      <c r="C14" s="67">
        <v>354</v>
      </c>
      <c r="D14" s="68">
        <f t="shared" si="0"/>
        <v>613</v>
      </c>
    </row>
    <row r="15" spans="1:14" ht="16.5" customHeight="1" x14ac:dyDescent="0.2">
      <c r="A15" s="66">
        <v>2024</v>
      </c>
      <c r="B15" s="67">
        <v>259</v>
      </c>
      <c r="C15" s="67">
        <v>323</v>
      </c>
      <c r="D15" s="68">
        <f t="shared" si="0"/>
        <v>582</v>
      </c>
    </row>
    <row r="16" spans="1:14" ht="16.5" customHeight="1" x14ac:dyDescent="0.2">
      <c r="A16" s="66"/>
      <c r="B16" s="67"/>
      <c r="C16" s="67"/>
      <c r="D16" s="68"/>
    </row>
    <row r="17" spans="1:15" ht="16.5" customHeight="1" x14ac:dyDescent="0.2">
      <c r="A17" s="66"/>
      <c r="B17" s="67"/>
      <c r="C17" s="67"/>
      <c r="D17" s="67"/>
    </row>
    <row r="18" spans="1:15" x14ac:dyDescent="0.2">
      <c r="A18" s="65" t="s">
        <v>35</v>
      </c>
      <c r="B18" s="69"/>
      <c r="C18" s="69"/>
      <c r="D18" s="69"/>
      <c r="M18" s="4"/>
      <c r="N18" s="5"/>
      <c r="O18" s="4"/>
    </row>
    <row r="19" spans="1:15" x14ac:dyDescent="0.2">
      <c r="A19" s="69"/>
      <c r="B19" s="69"/>
      <c r="C19" s="69"/>
      <c r="D19" s="69"/>
    </row>
    <row r="20" spans="1:15" x14ac:dyDescent="0.2">
      <c r="A20" s="65"/>
      <c r="B20" s="70"/>
      <c r="C20" s="70"/>
      <c r="D20" s="69"/>
    </row>
    <row r="21" spans="1:15" x14ac:dyDescent="0.2">
      <c r="A21" s="65"/>
      <c r="B21" s="69"/>
      <c r="C21" s="69"/>
      <c r="D21" s="69"/>
    </row>
    <row r="26" spans="1:15" x14ac:dyDescent="0.2">
      <c r="D26" s="45"/>
    </row>
  </sheetData>
  <mergeCells count="1">
    <mergeCell ref="B5:D5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83" orientation="landscape" r:id="rId1"/>
  <headerFooter alignWithMargins="0"/>
  <ignoredErrors>
    <ignoredError sqref="D7:D13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showGridLines="0" zoomScaleNormal="100" workbookViewId="0">
      <selection activeCell="D21" sqref="D21"/>
    </sheetView>
  </sheetViews>
  <sheetFormatPr baseColWidth="10" defaultRowHeight="12.75" x14ac:dyDescent="0.2"/>
  <cols>
    <col min="1" max="1" width="31.7109375" style="2" customWidth="1"/>
    <col min="2" max="2" width="12.28515625" style="2" customWidth="1"/>
    <col min="3" max="3" width="11.42578125" style="2" customWidth="1"/>
    <col min="4" max="4" width="13" style="2" customWidth="1"/>
    <col min="5" max="5" width="7.7109375" style="2" customWidth="1"/>
    <col min="6" max="6" width="10.42578125" style="2" customWidth="1"/>
    <col min="7" max="7" width="12.28515625" style="2" customWidth="1"/>
    <col min="8" max="12" width="7.7109375" style="2" customWidth="1"/>
    <col min="13" max="13" width="9" style="2" customWidth="1"/>
    <col min="14" max="14" width="10.7109375" style="2" customWidth="1"/>
    <col min="15" max="16384" width="11.42578125" style="2"/>
  </cols>
  <sheetData>
    <row r="1" spans="1:14" s="19" customFormat="1" ht="23.25" customHeight="1" thickBot="1" x14ac:dyDescent="0.25">
      <c r="A1" s="34" t="str">
        <f>'6.05 Notice'!A9</f>
        <v>6.05 Les étudiants préparant un BUT ou un DUT</v>
      </c>
      <c r="B1" s="35"/>
      <c r="C1" s="35"/>
      <c r="D1" s="35"/>
      <c r="E1" s="35"/>
    </row>
    <row r="2" spans="1:14" ht="13.5" thickTop="1" x14ac:dyDescent="0.2">
      <c r="L2" s="59"/>
      <c r="M2" s="59"/>
      <c r="N2" s="59"/>
    </row>
    <row r="3" spans="1:14" ht="15" x14ac:dyDescent="0.2">
      <c r="A3" s="36" t="str">
        <f>'6.05 Notice'!A16</f>
        <v>[2] Origine scolaire des étudiants nouveaux entrants  en première année de BUT en 2024-2025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3"/>
      <c r="M3" s="3"/>
      <c r="N3" s="3"/>
    </row>
    <row r="4" spans="1:14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3"/>
      <c r="M4" s="3"/>
      <c r="N4" s="3"/>
    </row>
    <row r="5" spans="1:14" x14ac:dyDescent="0.2">
      <c r="A5" s="90"/>
      <c r="B5" s="96" t="s">
        <v>23</v>
      </c>
      <c r="C5" s="96"/>
      <c r="D5" s="92" t="s">
        <v>0</v>
      </c>
      <c r="E5" s="60"/>
      <c r="F5" s="60"/>
      <c r="G5" s="60"/>
      <c r="H5" s="60"/>
      <c r="I5" s="60"/>
      <c r="J5" s="60"/>
      <c r="K5" s="60"/>
      <c r="L5" s="3"/>
      <c r="M5" s="3"/>
      <c r="N5" s="3"/>
    </row>
    <row r="6" spans="1:14" ht="12" customHeight="1" x14ac:dyDescent="0.2">
      <c r="A6" s="91"/>
      <c r="B6" s="72" t="s">
        <v>26</v>
      </c>
      <c r="C6" s="72" t="s">
        <v>27</v>
      </c>
      <c r="D6" s="93"/>
      <c r="E6" s="60"/>
      <c r="F6" s="60"/>
      <c r="G6" s="60"/>
      <c r="H6" s="60"/>
      <c r="I6" s="60"/>
      <c r="J6" s="60"/>
      <c r="K6" s="60"/>
      <c r="L6" s="3"/>
      <c r="M6" s="3"/>
      <c r="N6" s="3"/>
    </row>
    <row r="7" spans="1:14" ht="12" customHeight="1" x14ac:dyDescent="0.2">
      <c r="A7" s="20" t="s">
        <v>36</v>
      </c>
      <c r="B7" s="21">
        <f>91/B14*100</f>
        <v>76.470588235294116</v>
      </c>
      <c r="C7" s="22">
        <f>73/C14*100</f>
        <v>50.344827586206897</v>
      </c>
      <c r="D7" s="22">
        <f>164/D14*100</f>
        <v>62.121212121212125</v>
      </c>
      <c r="E7" s="60"/>
      <c r="F7" s="60"/>
      <c r="G7" s="60"/>
      <c r="H7" s="60"/>
      <c r="I7" s="60"/>
      <c r="J7" s="60"/>
      <c r="K7" s="60"/>
      <c r="L7" s="3"/>
      <c r="M7" s="3"/>
      <c r="N7" s="3"/>
    </row>
    <row r="8" spans="1:14" ht="12" customHeight="1" x14ac:dyDescent="0.2">
      <c r="A8" s="20" t="s">
        <v>37</v>
      </c>
      <c r="B8" s="21">
        <f>27/B14*100</f>
        <v>22.689075630252102</v>
      </c>
      <c r="C8" s="22">
        <f>64/C14*100</f>
        <v>44.137931034482762</v>
      </c>
      <c r="D8" s="22">
        <f>91/D14*100</f>
        <v>34.469696969696969</v>
      </c>
      <c r="E8" s="60"/>
      <c r="F8" s="60"/>
      <c r="G8" s="60"/>
      <c r="H8" s="60"/>
      <c r="I8" s="60"/>
      <c r="J8" s="60"/>
      <c r="K8" s="60"/>
      <c r="L8" s="3"/>
      <c r="M8" s="3"/>
      <c r="N8" s="3"/>
    </row>
    <row r="9" spans="1:14" ht="12" customHeight="1" x14ac:dyDescent="0.2">
      <c r="A9" s="73" t="s">
        <v>33</v>
      </c>
      <c r="B9" s="74">
        <f>1/B14*100</f>
        <v>0.84033613445378152</v>
      </c>
      <c r="C9" s="75">
        <f>53/C14*100</f>
        <v>36.551724137931032</v>
      </c>
      <c r="D9" s="75">
        <f>54/D14*100</f>
        <v>20.454545454545457</v>
      </c>
      <c r="E9" s="60"/>
      <c r="F9" s="60"/>
      <c r="G9" s="60"/>
      <c r="H9" s="60"/>
      <c r="I9" s="60"/>
      <c r="J9" s="60"/>
      <c r="K9" s="60"/>
      <c r="L9" s="3"/>
      <c r="M9" s="3"/>
      <c r="N9" s="3"/>
    </row>
    <row r="10" spans="1:14" ht="12" customHeight="1" x14ac:dyDescent="0.2">
      <c r="A10" s="73" t="s">
        <v>25</v>
      </c>
      <c r="B10" s="75">
        <f>54/B14*100</f>
        <v>45.378151260504204</v>
      </c>
      <c r="C10" s="75">
        <f>28/C14*100</f>
        <v>19.310344827586206</v>
      </c>
      <c r="D10" s="75">
        <f>82/D14*100</f>
        <v>31.060606060606062</v>
      </c>
      <c r="E10" s="60"/>
      <c r="F10" s="60"/>
      <c r="G10" s="60"/>
      <c r="H10" s="60"/>
      <c r="I10" s="60"/>
      <c r="J10" s="60"/>
      <c r="K10" s="60"/>
      <c r="L10" s="3"/>
      <c r="M10" s="3"/>
      <c r="N10" s="3"/>
    </row>
    <row r="11" spans="1:14" ht="12" customHeight="1" x14ac:dyDescent="0.2">
      <c r="A11" s="20" t="s">
        <v>38</v>
      </c>
      <c r="B11" s="22">
        <f>1/B14*100</f>
        <v>0.84033613445378152</v>
      </c>
      <c r="C11" s="22">
        <f>7/C14*100</f>
        <v>4.8275862068965516</v>
      </c>
      <c r="D11" s="22">
        <f>8/D14*100</f>
        <v>3.0303030303030303</v>
      </c>
      <c r="E11" s="60"/>
      <c r="F11" s="60"/>
      <c r="G11" s="60"/>
      <c r="H11" s="60"/>
      <c r="I11" s="60"/>
      <c r="J11" s="60"/>
      <c r="K11" s="60"/>
      <c r="L11" s="3"/>
      <c r="M11" s="3"/>
      <c r="N11" s="3"/>
    </row>
    <row r="12" spans="1:14" ht="12" customHeight="1" x14ac:dyDescent="0.2">
      <c r="A12" s="20" t="s">
        <v>40</v>
      </c>
      <c r="B12" s="22"/>
      <c r="C12" s="22">
        <f>1/C14*100</f>
        <v>0.68965517241379315</v>
      </c>
      <c r="D12" s="22">
        <f>1/D14*100</f>
        <v>0.37878787878787878</v>
      </c>
      <c r="E12" s="60"/>
      <c r="F12" s="61"/>
      <c r="G12" s="60"/>
      <c r="H12" s="60"/>
      <c r="I12" s="60"/>
      <c r="J12" s="60"/>
      <c r="K12" s="60"/>
      <c r="L12" s="3"/>
      <c r="M12" s="3"/>
      <c r="N12" s="3"/>
    </row>
    <row r="13" spans="1:14" ht="12" customHeight="1" x14ac:dyDescent="0.2">
      <c r="A13" s="76" t="s">
        <v>0</v>
      </c>
      <c r="B13" s="77">
        <f>+B7+B8+B11+B12</f>
        <v>100</v>
      </c>
      <c r="C13" s="77">
        <f>+C7+C8+C11+C12</f>
        <v>100</v>
      </c>
      <c r="D13" s="77">
        <f>+D7+D8+D11+D12</f>
        <v>100</v>
      </c>
      <c r="E13" s="60"/>
      <c r="F13" s="60"/>
      <c r="G13" s="60"/>
      <c r="H13" s="60"/>
      <c r="I13" s="60"/>
      <c r="J13" s="60"/>
      <c r="K13" s="60"/>
      <c r="L13" s="3"/>
      <c r="M13" s="3"/>
      <c r="N13" s="3"/>
    </row>
    <row r="14" spans="1:14" ht="12" customHeight="1" x14ac:dyDescent="0.2">
      <c r="A14" s="20" t="s">
        <v>70</v>
      </c>
      <c r="B14" s="25">
        <v>119</v>
      </c>
      <c r="C14" s="25">
        <v>145</v>
      </c>
      <c r="D14" s="25">
        <f>SUM(B14:C14)</f>
        <v>264</v>
      </c>
      <c r="E14" s="60"/>
      <c r="F14" s="60"/>
      <c r="G14" s="60"/>
      <c r="H14" s="60"/>
      <c r="I14" s="60"/>
      <c r="J14" s="60"/>
      <c r="K14" s="60"/>
      <c r="L14" s="3"/>
      <c r="M14" s="3"/>
      <c r="N14" s="3"/>
    </row>
    <row r="15" spans="1:14" ht="12" customHeight="1" x14ac:dyDescent="0.2">
      <c r="A15" s="20" t="s">
        <v>24</v>
      </c>
      <c r="B15" s="23">
        <f>+(119-92)/92*100</f>
        <v>29.347826086956523</v>
      </c>
      <c r="C15" s="24">
        <f>+(145-131)/131*100</f>
        <v>10.687022900763358</v>
      </c>
      <c r="D15" s="24">
        <f>+(264-223)/223*100</f>
        <v>18.385650224215247</v>
      </c>
      <c r="E15" s="60"/>
      <c r="F15" s="60"/>
      <c r="G15" s="60"/>
      <c r="H15" s="60"/>
      <c r="I15" s="60"/>
      <c r="J15" s="60"/>
      <c r="K15" s="60"/>
      <c r="L15" s="3"/>
      <c r="M15" s="3"/>
      <c r="N15" s="3"/>
    </row>
    <row r="16" spans="1:14" x14ac:dyDescent="0.2">
      <c r="A16" s="60"/>
      <c r="B16" s="62"/>
      <c r="C16" s="62"/>
      <c r="D16" s="55"/>
      <c r="E16" s="60"/>
      <c r="F16" s="60"/>
      <c r="G16" s="60"/>
      <c r="H16" s="60"/>
      <c r="I16" s="60"/>
      <c r="J16" s="60"/>
      <c r="K16" s="60"/>
      <c r="L16" s="3"/>
      <c r="M16" s="3"/>
      <c r="N16" s="3"/>
    </row>
    <row r="17" spans="1:14" x14ac:dyDescent="0.2">
      <c r="A17" s="95" t="s">
        <v>68</v>
      </c>
      <c r="B17" s="95"/>
      <c r="C17" s="60"/>
      <c r="D17" s="60"/>
      <c r="E17" s="60"/>
      <c r="F17" s="60"/>
      <c r="G17" s="60"/>
      <c r="H17" s="60"/>
      <c r="I17" s="60"/>
      <c r="J17" s="60"/>
      <c r="K17" s="60"/>
      <c r="L17" s="3"/>
      <c r="M17" s="3"/>
      <c r="N17" s="3"/>
    </row>
    <row r="18" spans="1:14" x14ac:dyDescent="0.2">
      <c r="A18" s="94" t="s">
        <v>41</v>
      </c>
      <c r="B18" s="94"/>
      <c r="C18" s="94"/>
      <c r="D18" s="94"/>
      <c r="E18" s="60"/>
      <c r="F18" s="60"/>
      <c r="G18" s="60"/>
      <c r="H18" s="60"/>
      <c r="I18" s="60"/>
      <c r="J18" s="60"/>
      <c r="K18" s="60"/>
      <c r="L18" s="3"/>
      <c r="M18" s="3"/>
      <c r="N18" s="3"/>
    </row>
    <row r="19" spans="1:14" x14ac:dyDescent="0.2">
      <c r="A19" s="94" t="s">
        <v>42</v>
      </c>
      <c r="B19" s="94"/>
      <c r="C19" s="94"/>
      <c r="D19" s="94"/>
      <c r="E19" s="94"/>
      <c r="F19" s="94"/>
      <c r="G19" s="60"/>
      <c r="H19" s="60"/>
      <c r="I19" s="60"/>
      <c r="J19" s="60"/>
      <c r="K19" s="60"/>
      <c r="L19" s="3"/>
      <c r="M19" s="3"/>
      <c r="N19" s="3"/>
    </row>
    <row r="20" spans="1:14" x14ac:dyDescent="0.2">
      <c r="A20" s="94" t="s">
        <v>39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</row>
    <row r="21" spans="1:14" x14ac:dyDescent="0.2">
      <c r="A21" s="40" t="s">
        <v>35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57"/>
      <c r="N21" s="44"/>
    </row>
    <row r="22" spans="1:14" x14ac:dyDescent="0.2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ht="12.75" customHeight="1" x14ac:dyDescent="0.2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57"/>
      <c r="N23" s="3"/>
    </row>
    <row r="24" spans="1:14" ht="12.75" customHeight="1" x14ac:dyDescent="0.2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57"/>
      <c r="N24" s="3"/>
    </row>
    <row r="25" spans="1:14" ht="23.25" customHeight="1" x14ac:dyDescent="0.2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x14ac:dyDescent="0.2">
      <c r="I26" s="63"/>
    </row>
    <row r="27" spans="1:14" x14ac:dyDescent="0.2">
      <c r="I27" s="63"/>
    </row>
    <row r="28" spans="1:14" x14ac:dyDescent="0.2">
      <c r="I28" s="63"/>
    </row>
  </sheetData>
  <mergeCells count="7">
    <mergeCell ref="A5:A6"/>
    <mergeCell ref="D5:D6"/>
    <mergeCell ref="A20:N20"/>
    <mergeCell ref="A17:B17"/>
    <mergeCell ref="A18:D18"/>
    <mergeCell ref="A19:F19"/>
    <mergeCell ref="B5:C5"/>
  </mergeCells>
  <pageMargins left="0.78740157480314965" right="0.78740157480314965" top="0.98425196850393704" bottom="0.98425196850393704" header="0.51181102362204722" footer="0.51181102362204722"/>
  <pageSetup paperSize="9" scale="89" orientation="landscape" r:id="rId1"/>
  <headerFooter alignWithMargins="0"/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F43"/>
  <sheetViews>
    <sheetView showGridLines="0" tabSelected="1" zoomScaleNormal="100" workbookViewId="0">
      <selection activeCell="F35" sqref="F35"/>
    </sheetView>
  </sheetViews>
  <sheetFormatPr baseColWidth="10" defaultRowHeight="11.25" x14ac:dyDescent="0.2"/>
  <cols>
    <col min="1" max="1" width="72.140625" style="3" customWidth="1"/>
    <col min="2" max="6" width="10.7109375" style="3" customWidth="1"/>
    <col min="7" max="7" width="8.140625" style="3" customWidth="1"/>
    <col min="8" max="16384" width="11.42578125" style="3"/>
  </cols>
  <sheetData>
    <row r="1" spans="1:6" s="19" customFormat="1" ht="23.25" customHeight="1" thickBot="1" x14ac:dyDescent="0.25">
      <c r="A1" s="34" t="str">
        <f>'6.05 Notice'!A9</f>
        <v>6.05 Les étudiants préparant un BUT ou un DUT</v>
      </c>
    </row>
    <row r="2" spans="1:6" s="19" customFormat="1" ht="16.5" thickTop="1" x14ac:dyDescent="0.2">
      <c r="A2" s="35"/>
    </row>
    <row r="3" spans="1:6" s="19" customFormat="1" ht="15" x14ac:dyDescent="0.2">
      <c r="A3" s="36" t="str">
        <f>'6.05 Notice'!A17</f>
        <v>[3] Répartition par spécialité des effectifs préparant un DUT ou un BUT en 2024-2025 (3 niveaux)</v>
      </c>
      <c r="B3" s="46"/>
    </row>
    <row r="4" spans="1:6" s="19" customFormat="1" x14ac:dyDescent="0.2">
      <c r="A4" s="3"/>
    </row>
    <row r="5" spans="1:6" s="19" customFormat="1" ht="12" customHeight="1" x14ac:dyDescent="0.2">
      <c r="F5" s="26"/>
    </row>
    <row r="6" spans="1:6" s="19" customFormat="1" ht="21" x14ac:dyDescent="0.2">
      <c r="A6" s="86" t="s">
        <v>1</v>
      </c>
      <c r="B6" s="87" t="s">
        <v>3</v>
      </c>
      <c r="C6" s="87" t="s">
        <v>2</v>
      </c>
      <c r="D6" s="87" t="s">
        <v>0</v>
      </c>
      <c r="E6" s="88" t="s">
        <v>28</v>
      </c>
      <c r="F6" s="78" t="s">
        <v>74</v>
      </c>
    </row>
    <row r="7" spans="1:6" ht="12" customHeight="1" x14ac:dyDescent="0.2">
      <c r="A7" s="47" t="s">
        <v>4</v>
      </c>
      <c r="B7" s="48"/>
      <c r="C7" s="51"/>
      <c r="D7" s="48"/>
      <c r="E7" s="83"/>
      <c r="F7" s="48"/>
    </row>
    <row r="8" spans="1:6" ht="12" customHeight="1" x14ac:dyDescent="0.2">
      <c r="A8" s="47" t="s">
        <v>5</v>
      </c>
      <c r="B8" s="49">
        <v>33</v>
      </c>
      <c r="C8" s="49">
        <v>41</v>
      </c>
      <c r="D8" s="48">
        <f>SUM(B8:C8)</f>
        <v>74</v>
      </c>
      <c r="E8" s="83">
        <f>+B8/D8*100</f>
        <v>44.594594594594597</v>
      </c>
      <c r="F8" s="48">
        <v>86</v>
      </c>
    </row>
    <row r="9" spans="1:6" ht="12" customHeight="1" x14ac:dyDescent="0.2">
      <c r="A9" s="47" t="s">
        <v>43</v>
      </c>
      <c r="B9" s="49"/>
      <c r="C9" s="49"/>
      <c r="D9" s="48"/>
      <c r="E9" s="83"/>
      <c r="F9" s="48"/>
    </row>
    <row r="10" spans="1:6" ht="12" customHeight="1" x14ac:dyDescent="0.2">
      <c r="A10" s="47" t="s">
        <v>49</v>
      </c>
      <c r="B10" s="49">
        <v>72</v>
      </c>
      <c r="C10" s="49">
        <v>32</v>
      </c>
      <c r="D10" s="48">
        <f>SUM(B10:C10)</f>
        <v>104</v>
      </c>
      <c r="E10" s="83">
        <f>+B10/D10*100</f>
        <v>69.230769230769226</v>
      </c>
      <c r="F10" s="48">
        <v>104</v>
      </c>
    </row>
    <row r="11" spans="1:6" ht="12" customHeight="1" x14ac:dyDescent="0.2">
      <c r="A11" s="47" t="s">
        <v>6</v>
      </c>
      <c r="B11" s="49"/>
      <c r="C11" s="49"/>
      <c r="D11" s="48"/>
      <c r="E11" s="83"/>
      <c r="F11" s="48"/>
    </row>
    <row r="12" spans="1:6" ht="12" customHeight="1" x14ac:dyDescent="0.2">
      <c r="A12" s="47" t="s">
        <v>7</v>
      </c>
      <c r="B12" s="49"/>
      <c r="C12" s="49"/>
      <c r="D12" s="48"/>
      <c r="E12" s="83"/>
      <c r="F12" s="48"/>
    </row>
    <row r="13" spans="1:6" ht="12" customHeight="1" x14ac:dyDescent="0.2">
      <c r="A13" s="47" t="s">
        <v>8</v>
      </c>
      <c r="B13" s="49"/>
      <c r="C13" s="49"/>
      <c r="D13" s="48"/>
      <c r="E13" s="83"/>
      <c r="F13" s="48"/>
    </row>
    <row r="14" spans="1:6" ht="12" customHeight="1" x14ac:dyDescent="0.2">
      <c r="A14" s="47" t="s">
        <v>9</v>
      </c>
      <c r="B14" s="49"/>
      <c r="C14" s="49"/>
      <c r="D14" s="48"/>
      <c r="E14" s="83"/>
      <c r="F14" s="48"/>
    </row>
    <row r="15" spans="1:6" ht="12" customHeight="1" x14ac:dyDescent="0.2">
      <c r="A15" s="47" t="s">
        <v>10</v>
      </c>
      <c r="B15" s="49">
        <v>64</v>
      </c>
      <c r="C15" s="49">
        <v>17</v>
      </c>
      <c r="D15" s="48">
        <f>SUM(B15:C15)</f>
        <v>81</v>
      </c>
      <c r="E15" s="83">
        <f>+B15/D15*100</f>
        <v>79.012345679012341</v>
      </c>
      <c r="F15" s="48">
        <v>69</v>
      </c>
    </row>
    <row r="16" spans="1:6" ht="12" customHeight="1" x14ac:dyDescent="0.2">
      <c r="A16" s="47" t="s">
        <v>11</v>
      </c>
      <c r="B16" s="49"/>
      <c r="C16" s="49"/>
      <c r="D16" s="48"/>
      <c r="E16" s="83"/>
      <c r="F16" s="48"/>
    </row>
    <row r="17" spans="1:6" ht="12" customHeight="1" x14ac:dyDescent="0.2">
      <c r="A17" s="50" t="s">
        <v>46</v>
      </c>
      <c r="B17" s="49"/>
      <c r="C17" s="49"/>
      <c r="D17" s="48"/>
      <c r="E17" s="83"/>
      <c r="F17" s="48"/>
    </row>
    <row r="18" spans="1:6" ht="12" customHeight="1" x14ac:dyDescent="0.2">
      <c r="A18" s="47" t="s">
        <v>31</v>
      </c>
      <c r="B18" s="49"/>
      <c r="C18" s="49"/>
      <c r="D18" s="48"/>
      <c r="E18" s="83"/>
      <c r="F18" s="48"/>
    </row>
    <row r="19" spans="1:6" ht="12" customHeight="1" x14ac:dyDescent="0.2">
      <c r="A19" s="47" t="s">
        <v>20</v>
      </c>
      <c r="B19" s="49"/>
      <c r="C19" s="49"/>
      <c r="D19" s="48"/>
      <c r="E19" s="83"/>
      <c r="F19" s="48"/>
    </row>
    <row r="20" spans="1:6" ht="12" customHeight="1" x14ac:dyDescent="0.2">
      <c r="A20" s="47" t="s">
        <v>12</v>
      </c>
      <c r="B20" s="49"/>
      <c r="C20" s="49"/>
      <c r="D20" s="48"/>
      <c r="E20" s="83"/>
      <c r="F20" s="48"/>
    </row>
    <row r="21" spans="1:6" s="19" customFormat="1" ht="12" customHeight="1" x14ac:dyDescent="0.2">
      <c r="A21" s="47" t="s">
        <v>32</v>
      </c>
      <c r="B21" s="48"/>
      <c r="C21" s="51"/>
      <c r="D21" s="48"/>
      <c r="E21" s="83"/>
      <c r="F21" s="48"/>
    </row>
    <row r="22" spans="1:6" ht="12" customHeight="1" x14ac:dyDescent="0.2">
      <c r="A22" s="66" t="s">
        <v>21</v>
      </c>
      <c r="B22" s="53">
        <f>SUM(B7:B21)</f>
        <v>169</v>
      </c>
      <c r="C22" s="53">
        <f t="shared" ref="C22:F22" si="0">SUM(C7:C21)</f>
        <v>90</v>
      </c>
      <c r="D22" s="53">
        <f t="shared" si="0"/>
        <v>259</v>
      </c>
      <c r="E22" s="84">
        <f>SUM(B22/D22*100)</f>
        <v>65.250965250965251</v>
      </c>
      <c r="F22" s="53">
        <f t="shared" si="0"/>
        <v>259</v>
      </c>
    </row>
    <row r="23" spans="1:6" ht="12" customHeight="1" x14ac:dyDescent="0.2">
      <c r="A23" s="47" t="s">
        <v>13</v>
      </c>
      <c r="B23" s="49"/>
      <c r="C23" s="49"/>
      <c r="D23" s="48"/>
      <c r="E23" s="83"/>
      <c r="F23" s="48"/>
    </row>
    <row r="24" spans="1:6" ht="12" customHeight="1" x14ac:dyDescent="0.2">
      <c r="A24" s="47" t="s">
        <v>14</v>
      </c>
      <c r="B24" s="49"/>
      <c r="C24" s="49"/>
      <c r="D24" s="48"/>
      <c r="E24" s="83"/>
      <c r="F24" s="48"/>
    </row>
    <row r="25" spans="1:6" ht="12" customHeight="1" x14ac:dyDescent="0.2">
      <c r="A25" s="47" t="s">
        <v>15</v>
      </c>
      <c r="B25" s="49">
        <v>57</v>
      </c>
      <c r="C25" s="49">
        <v>77</v>
      </c>
      <c r="D25" s="48">
        <f>SUM(B25:C25)</f>
        <v>134</v>
      </c>
      <c r="E25" s="83">
        <f>+B25/D25*100</f>
        <v>42.537313432835823</v>
      </c>
      <c r="F25" s="48">
        <v>139</v>
      </c>
    </row>
    <row r="26" spans="1:6" ht="12" customHeight="1" x14ac:dyDescent="0.2">
      <c r="A26" s="50" t="s">
        <v>44</v>
      </c>
      <c r="B26" s="48"/>
      <c r="C26" s="51"/>
      <c r="D26" s="48"/>
      <c r="E26" s="83"/>
      <c r="F26" s="48"/>
    </row>
    <row r="27" spans="1:6" ht="12" customHeight="1" x14ac:dyDescent="0.2">
      <c r="A27" s="47" t="s">
        <v>16</v>
      </c>
      <c r="B27" s="48"/>
      <c r="C27" s="51"/>
      <c r="D27" s="48"/>
      <c r="E27" s="83"/>
      <c r="F27" s="48"/>
    </row>
    <row r="28" spans="1:6" ht="12" customHeight="1" x14ac:dyDescent="0.2">
      <c r="A28" s="47" t="s">
        <v>47</v>
      </c>
      <c r="B28" s="48"/>
      <c r="C28" s="51"/>
      <c r="D28" s="48"/>
      <c r="E28" s="83"/>
      <c r="F28" s="48"/>
    </row>
    <row r="29" spans="1:6" ht="12" customHeight="1" x14ac:dyDescent="0.2">
      <c r="A29" s="47" t="s">
        <v>17</v>
      </c>
      <c r="B29" s="48"/>
      <c r="C29" s="51"/>
      <c r="D29" s="48"/>
      <c r="E29" s="83"/>
      <c r="F29" s="48"/>
    </row>
    <row r="30" spans="1:6" ht="12" customHeight="1" x14ac:dyDescent="0.2">
      <c r="A30" s="50" t="s">
        <v>45</v>
      </c>
      <c r="B30" s="48">
        <v>43</v>
      </c>
      <c r="C30" s="51">
        <v>16</v>
      </c>
      <c r="D30" s="48">
        <f>SUM(B30:C30)</f>
        <v>59</v>
      </c>
      <c r="E30" s="83">
        <f>+B30/D30*100</f>
        <v>72.881355932203391</v>
      </c>
      <c r="F30" s="52">
        <v>86</v>
      </c>
    </row>
    <row r="31" spans="1:6" s="19" customFormat="1" ht="12" customHeight="1" x14ac:dyDescent="0.2">
      <c r="A31" s="47" t="s">
        <v>18</v>
      </c>
      <c r="B31" s="48">
        <v>41</v>
      </c>
      <c r="C31" s="51">
        <v>89</v>
      </c>
      <c r="D31" s="48">
        <f>SUM(B31:C31)</f>
        <v>130</v>
      </c>
      <c r="E31" s="83">
        <f>+B31/D31*100</f>
        <v>31.538461538461537</v>
      </c>
      <c r="F31" s="48">
        <v>129</v>
      </c>
    </row>
    <row r="32" spans="1:6" s="19" customFormat="1" ht="12" customHeight="1" x14ac:dyDescent="0.2">
      <c r="A32" s="66" t="s">
        <v>22</v>
      </c>
      <c r="B32" s="53">
        <f>SUM(B23:B31)</f>
        <v>141</v>
      </c>
      <c r="C32" s="53">
        <f t="shared" ref="C32:F32" si="1">SUM(C23:C31)</f>
        <v>182</v>
      </c>
      <c r="D32" s="53">
        <f t="shared" si="1"/>
        <v>323</v>
      </c>
      <c r="E32" s="84">
        <f>+B32/D32*100</f>
        <v>43.653250773993804</v>
      </c>
      <c r="F32" s="53">
        <f t="shared" si="1"/>
        <v>354</v>
      </c>
    </row>
    <row r="33" spans="1:6" s="54" customFormat="1" ht="12" customHeight="1" x14ac:dyDescent="0.2">
      <c r="A33" s="79" t="s">
        <v>71</v>
      </c>
      <c r="B33" s="81">
        <f>+B22+B32</f>
        <v>310</v>
      </c>
      <c r="C33" s="80">
        <f t="shared" ref="C33:D33" si="2">+C22+C32</f>
        <v>272</v>
      </c>
      <c r="D33" s="80">
        <f t="shared" si="2"/>
        <v>582</v>
      </c>
      <c r="E33" s="85">
        <f>+B33/D33*100</f>
        <v>53.264604810996566</v>
      </c>
      <c r="F33" s="81">
        <f>F32+F22</f>
        <v>613</v>
      </c>
    </row>
    <row r="34" spans="1:6" s="54" customFormat="1" ht="12" customHeight="1" x14ac:dyDescent="0.2">
      <c r="A34" s="66"/>
      <c r="B34" s="82"/>
      <c r="C34" s="82"/>
      <c r="D34" s="82"/>
      <c r="E34" s="68"/>
      <c r="F34" s="68"/>
    </row>
    <row r="35" spans="1:6" s="54" customFormat="1" ht="12" customHeight="1" x14ac:dyDescent="0.2">
      <c r="A35" s="95" t="s">
        <v>68</v>
      </c>
      <c r="B35" s="95"/>
      <c r="F35" s="55"/>
    </row>
    <row r="36" spans="1:6" s="54" customFormat="1" ht="15.75" customHeight="1" x14ac:dyDescent="0.2">
      <c r="A36" s="56"/>
      <c r="B36" s="56"/>
      <c r="F36" s="55"/>
    </row>
    <row r="37" spans="1:6" ht="24.75" customHeight="1" x14ac:dyDescent="0.2">
      <c r="A37" s="97" t="s">
        <v>48</v>
      </c>
      <c r="B37" s="97"/>
      <c r="C37" s="97"/>
      <c r="D37" s="97"/>
      <c r="E37" s="97"/>
      <c r="F37" s="97"/>
    </row>
    <row r="38" spans="1:6" x14ac:dyDescent="0.2">
      <c r="A38" s="3" t="s">
        <v>35</v>
      </c>
      <c r="C38" s="57"/>
      <c r="E38" s="58"/>
    </row>
    <row r="39" spans="1:6" x14ac:dyDescent="0.2">
      <c r="F39" s="58"/>
    </row>
    <row r="42" spans="1:6" ht="11.25" customHeight="1" x14ac:dyDescent="0.2"/>
    <row r="43" spans="1:6" ht="11.25" customHeight="1" x14ac:dyDescent="0.2"/>
  </sheetData>
  <mergeCells count="2">
    <mergeCell ref="A37:F37"/>
    <mergeCell ref="A35:B35"/>
  </mergeCells>
  <phoneticPr fontId="0" type="noConversion"/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  <ignoredErrors>
    <ignoredError sqref="E32 E2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84CCE160-3CC1-4145-911B-89E6951026F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6.05 Notice</vt:lpstr>
      <vt:lpstr>6.05 Graphique 1</vt:lpstr>
      <vt:lpstr>6.05 Tableau 2</vt:lpstr>
      <vt:lpstr>6.05 Tableau 3</vt:lpstr>
      <vt:lpstr>'6.05 Tableau 2'!Zone_d_impression</vt:lpstr>
    </vt:vector>
  </TitlesOfParts>
  <Company>DEPP-MENJ - Ministère de l'Education nationale et de la Jeunesse - Direction de l'évaluation, de la prospective et de la performance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2022 ; Repères et références statistiques 2022 ;6.08</dc:title>
  <dc:creator>DEPP-MENJ - Ministère de l'Education nationale et de la Jeunesse;Direction de l'évaluation de la prospective et de la performance</dc:creator>
  <cp:lastModifiedBy>Santa Susini</cp:lastModifiedBy>
  <cp:lastPrinted>2024-01-17T13:21:26Z</cp:lastPrinted>
  <dcterms:created xsi:type="dcterms:W3CDTF">2001-04-03T09:54:41Z</dcterms:created>
  <dcterms:modified xsi:type="dcterms:W3CDTF">2025-12-05T13:50:21Z</dcterms:modified>
  <cp:contentStatus>Publié</cp:contentStatus>
</cp:coreProperties>
</file>