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8800" windowHeight="9075" activeTab="2"/>
  </bookViews>
  <sheets>
    <sheet name="8.03 Notice" sheetId="11" r:id="rId1"/>
    <sheet name="8.03 Graphique 1" sheetId="10" r:id="rId2"/>
    <sheet name="8.03 Tableau 2" sheetId="1" r:id="rId3"/>
  </sheets>
  <calcPr calcId="162913"/>
</workbook>
</file>

<file path=xl/calcChain.xml><?xml version="1.0" encoding="utf-8"?>
<calcChain xmlns="http://schemas.openxmlformats.org/spreadsheetml/2006/main">
  <c r="H44" i="1" l="1"/>
  <c r="G41" i="1" l="1"/>
  <c r="F41" i="1"/>
  <c r="G44" i="1" l="1"/>
  <c r="F44" i="1"/>
  <c r="I44" i="1"/>
  <c r="I21" i="1"/>
  <c r="I20" i="1"/>
  <c r="I18" i="1"/>
  <c r="I17" i="1"/>
  <c r="I16" i="1"/>
  <c r="I15" i="1"/>
  <c r="I13" i="1"/>
  <c r="I9" i="1"/>
  <c r="I8" i="1"/>
  <c r="E38" i="1"/>
  <c r="C42" i="1" l="1"/>
  <c r="E40" i="1" l="1"/>
  <c r="G40" i="1" s="1"/>
  <c r="B21" i="1" l="1"/>
  <c r="I40" i="1" l="1"/>
  <c r="E34" i="1"/>
  <c r="F34" i="1" s="1"/>
  <c r="H21" i="1"/>
  <c r="C21" i="1"/>
  <c r="F19" i="1"/>
  <c r="G19" i="1"/>
  <c r="E8" i="1" l="1"/>
  <c r="F14" i="1" l="1"/>
  <c r="A3" i="1" l="1"/>
  <c r="A3" i="10"/>
  <c r="H42" i="1" l="1"/>
  <c r="C33" i="1"/>
  <c r="E17" i="1"/>
  <c r="E30" i="1"/>
  <c r="E39" i="1"/>
  <c r="E24" i="1"/>
  <c r="E36" i="1"/>
  <c r="E28" i="1"/>
  <c r="E29" i="1"/>
  <c r="E41" i="1"/>
  <c r="H33" i="1"/>
  <c r="E23" i="1"/>
  <c r="E32" i="1"/>
  <c r="E27" i="1"/>
  <c r="G27" i="1" s="1"/>
  <c r="F24" i="1" l="1"/>
  <c r="G24" i="1"/>
  <c r="F28" i="1"/>
  <c r="G28" i="1"/>
  <c r="G32" i="1"/>
  <c r="F32" i="1"/>
  <c r="G23" i="1"/>
  <c r="F23" i="1"/>
  <c r="G30" i="1"/>
  <c r="F30" i="1"/>
  <c r="F36" i="1"/>
  <c r="C44" i="1"/>
  <c r="E22" i="1"/>
  <c r="D21" i="1"/>
  <c r="F22" i="1" l="1"/>
  <c r="G22" i="1"/>
  <c r="E33" i="1"/>
  <c r="E9" i="1"/>
  <c r="E10" i="1"/>
  <c r="E11" i="1"/>
  <c r="E12" i="1"/>
  <c r="E13" i="1"/>
  <c r="E14" i="1"/>
  <c r="E15" i="1"/>
  <c r="E16" i="1"/>
  <c r="E18" i="1"/>
  <c r="E19" i="1"/>
  <c r="E20" i="1"/>
  <c r="E7" i="1"/>
  <c r="D42" i="1"/>
  <c r="E42" i="1"/>
  <c r="B42" i="1"/>
  <c r="D33" i="1"/>
  <c r="B33" i="1"/>
  <c r="F33" i="1" l="1"/>
  <c r="G33" i="1"/>
  <c r="G42" i="1"/>
  <c r="F42" i="1"/>
  <c r="E21" i="1"/>
  <c r="D44" i="1"/>
  <c r="G21" i="1" l="1"/>
  <c r="F21" i="1"/>
  <c r="B44" i="1" l="1"/>
  <c r="E44" i="1" l="1"/>
</calcChain>
</file>

<file path=xl/sharedStrings.xml><?xml version="1.0" encoding="utf-8"?>
<sst xmlns="http://schemas.openxmlformats.org/spreadsheetml/2006/main" count="85" uniqueCount="81">
  <si>
    <t>Arts plastiques</t>
  </si>
  <si>
    <t>Lettres</t>
  </si>
  <si>
    <t>Philosophie</t>
  </si>
  <si>
    <t>Physique-chimie</t>
  </si>
  <si>
    <t>Technologie</t>
  </si>
  <si>
    <t>Industries graphiques</t>
  </si>
  <si>
    <t>Ensemble</t>
  </si>
  <si>
    <t>Secteur public</t>
  </si>
  <si>
    <t>Part des femmes (%)</t>
  </si>
  <si>
    <t>Part des non-titulaires (%)</t>
  </si>
  <si>
    <t>Total domaines de la production</t>
  </si>
  <si>
    <t xml:space="preserve">Total domaines des services </t>
  </si>
  <si>
    <t>Hôtellerie : services, tourisme</t>
  </si>
  <si>
    <t>Métiers d'arts, de l'artisanat et spécifiques</t>
  </si>
  <si>
    <t xml:space="preserve">Hôtellerie : techniques culinaires </t>
  </si>
  <si>
    <t xml:space="preserve">Mathématiques </t>
  </si>
  <si>
    <t>Génie chimique</t>
  </si>
  <si>
    <t>Génie civil</t>
  </si>
  <si>
    <t>Génie thermique</t>
  </si>
  <si>
    <t>Autres activités : conduite, navigation</t>
  </si>
  <si>
    <t>Langues</t>
  </si>
  <si>
    <t>Histoire-géographie</t>
  </si>
  <si>
    <t>Sciences économiques et sociales</t>
  </si>
  <si>
    <t>Métiers des arts appliqués</t>
  </si>
  <si>
    <t>Génie mécanique</t>
  </si>
  <si>
    <t>Informatique, télématique</t>
  </si>
  <si>
    <t>Paramédical et social, soins personnels</t>
  </si>
  <si>
    <t>Total</t>
  </si>
  <si>
    <t>Total disciplines générales</t>
  </si>
  <si>
    <t>Économie et gestion</t>
  </si>
  <si>
    <t>Éducation musicale</t>
  </si>
  <si>
    <t>Éducation physique et sportive</t>
  </si>
  <si>
    <t>Formations en collège y compris Segpa</t>
  </si>
  <si>
    <t>Formations professionnelles en lycée</t>
  </si>
  <si>
    <t>Formations générales et technologiques en lycée</t>
  </si>
  <si>
    <r>
      <rPr>
        <b/>
        <sz val="8"/>
        <rFont val="Arial"/>
        <family val="2"/>
      </rPr>
      <t xml:space="preserve">3. </t>
    </r>
    <r>
      <rPr>
        <sz val="8"/>
        <rFont val="Arial"/>
        <family val="2"/>
      </rPr>
      <t>EFS : économie familiale et sociale.</t>
    </r>
  </si>
  <si>
    <t>EFS-Employé technique des collectivités (3)</t>
  </si>
  <si>
    <r>
      <rPr>
        <b/>
        <sz val="8"/>
        <rFont val="Arial"/>
        <family val="2"/>
      </rPr>
      <t xml:space="preserve">2. </t>
    </r>
    <r>
      <rPr>
        <sz val="8"/>
        <rFont val="Arial"/>
        <family val="2"/>
      </rPr>
      <t>Englobe également les disciplines d'encadrement des ateliers (industrie)</t>
    </r>
  </si>
  <si>
    <t>Génie industriel (2)</t>
  </si>
  <si>
    <t>Mathématiques</t>
  </si>
  <si>
    <t>Année</t>
  </si>
  <si>
    <t>Total domaine de la production et des services</t>
  </si>
  <si>
    <t>Champ</t>
  </si>
  <si>
    <t>Secteur privé sous contrat</t>
  </si>
  <si>
    <t>Total privé sous contrat</t>
  </si>
  <si>
    <r>
      <rPr>
        <b/>
        <sz val="8"/>
        <rFont val="Arial"/>
        <family val="2"/>
      </rPr>
      <t>1.</t>
    </r>
    <r>
      <rPr>
        <sz val="8"/>
        <rFont val="Arial"/>
        <family val="2"/>
      </rPr>
      <t xml:space="preserve"> Uniquement les enseignants chargés d'élèves à l'année. Ces enseignants sont un peu plus nombreux que les "enseignants sur classes attitrées" des fiches précédentes. Par exemple, certains remplaçants peuvent être affectés en partie dès la rentrée pour assurer les cours face à élèves. Les enseignants sont comptabilisés au prorata de leur enseignement dans chaque niveau de formation.</t>
    </r>
  </si>
  <si>
    <r>
      <t xml:space="preserve">1. </t>
    </r>
    <r>
      <rPr>
        <sz val="8"/>
        <rFont val="Arial"/>
        <family val="2"/>
      </rPr>
      <t>Uniquement les enseignants chargés d'élèves à l'année. Ces enseignants sont un peu plus nombreux que les "enseignants sur classes attitrées" des fiches précédentes. Par exemple, certains remplaçants peuvent être affectés en partie dès la rentrée pour assurer les cours face à élèves.</t>
    </r>
  </si>
  <si>
    <t xml:space="preserve">               dont : anglais</t>
  </si>
  <si>
    <t xml:space="preserve">                         espagnol</t>
  </si>
  <si>
    <t xml:space="preserve">                         allemand</t>
  </si>
  <si>
    <t>Sommaire</t>
  </si>
  <si>
    <t>Précisions</t>
  </si>
  <si>
    <t>La répartition des effectifs par niveau de formation est légèrement différente de celle du RERS de l’an dernier en raison d'un changement de méthodologie.</t>
  </si>
  <si>
    <t>L’enseignement non spécialisé englobe les disciplines généralistes dispensées principalement en Segpa, UPE2A, etc., et les enseignements du braille et du langage des signes.</t>
  </si>
  <si>
    <t>Source</t>
  </si>
  <si>
    <t>DEPP,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</si>
  <si>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</si>
  <si>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</si>
  <si>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</si>
  <si>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</si>
  <si>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</si>
  <si>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</si>
  <si>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de la part des enseignants non-titulaires dans le secteur public pour certains groupes de discipline </t>
  </si>
  <si>
    <t>Sciences de la vie et de la terre</t>
  </si>
  <si>
    <t>Corse</t>
  </si>
  <si>
    <t>► Champ :Région Corse secteur public</t>
  </si>
  <si>
    <t>Source : DEPP / BSA</t>
  </si>
  <si>
    <t>► Champ : Région Corse Public et privé sous contrat.</t>
  </si>
  <si>
    <t>Actualisé le</t>
  </si>
  <si>
    <t>Repères statistiques corses</t>
  </si>
  <si>
    <t>Publication annuelle de la division de la prospective et des statistiques académiques (DPSA) de l'Académie de Corse.</t>
  </si>
  <si>
    <t>https://www.ac-corse.fr/l-academie-en-chiffres-123583</t>
  </si>
  <si>
    <t>8.03 Les enseignants du second degré par discipline</t>
  </si>
  <si>
    <t>RERS 8.03 Les enseignants non titulaires du second degré par discipline</t>
  </si>
  <si>
    <t>RERS 8.03 Les enseignants du second degré par discipline</t>
  </si>
  <si>
    <r>
      <t>Regroupement des disciplines</t>
    </r>
    <r>
      <rPr>
        <sz val="8"/>
        <rFont val="Arial"/>
        <family val="2"/>
      </rPr>
      <t> - Un professeur du second degré est affecté sur un poste pour y assurer un enseignement d’une ou plusieurs disciplines (postes bivalents). Les disciplines de postes étant nombreuses, elles sont ici regroupées. Par exemple, le groupe Lettres comprend principalement les lettres classiques et les lettres modernes, mais aussi les disciplines bivalentes lettres-histoire-géographie, lettres-langues, lettres-EPS, etc.</t>
    </r>
  </si>
  <si>
    <t>DPSA, RSC 2024</t>
  </si>
  <si>
    <t xml:space="preserve">[2] Les enseignants chargés d'élèves à l'année dans le second degré par groupe de disciplines en 2024-2025 </t>
  </si>
  <si>
    <t>Sciences  industrielles de l'ingénieur</t>
  </si>
  <si>
    <t>Génie électrotechnique/électronique</t>
  </si>
  <si>
    <t>Biotech.-santé-environnement-génie biologique et biochimie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</si>
</sst>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_-* #,##0\ _€_-;\-* #,##0\ _€_-;_-* &quot;-&quot;??\ _€_-;_-@_-"/>
    <numFmt numFmtId="167" formatCode="#,##0.0"/>
    <numFmt numFmtId="168" formatCode="#,##0.0_ ;\-#,##0.0\ "/>
    <numFmt numFmtId="169"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 numFmtId="174" formatCode="[$-F800]dddd\,\ mmmm\ dd\,\ yyyy"/>
  </numFmts>
  <fonts count="50" x14ac:knownFonts="1">
    <font>
      <sz val="10"/>
      <name val="Arial"/>
    </font>
    <font>
      <sz val="10"/>
      <name val="Arial"/>
      <family val="2"/>
    </font>
    <font>
      <sz val="8"/>
      <name val="Arial"/>
      <family val="2"/>
    </font>
    <font>
      <b/>
      <sz val="9"/>
      <name val="Arial"/>
      <family val="2"/>
    </font>
    <font>
      <b/>
      <sz val="8"/>
      <color indexed="12"/>
      <name val="Arial"/>
      <family val="2"/>
    </font>
    <font>
      <sz val="10"/>
      <name val="MS Sans Serif"/>
      <family val="2"/>
    </font>
    <font>
      <b/>
      <sz val="11"/>
      <name val="Arial"/>
      <family val="2"/>
    </font>
    <font>
      <b/>
      <sz val="8"/>
      <name val="Arial"/>
      <family val="2"/>
    </font>
    <font>
      <u/>
      <sz val="10"/>
      <color indexed="12"/>
      <name val="Arial"/>
      <family val="2"/>
    </font>
    <font>
      <i/>
      <sz val="10"/>
      <name val="Arial"/>
      <family val="2"/>
    </font>
    <font>
      <b/>
      <sz val="10"/>
      <name val="Arial"/>
      <family val="2"/>
    </font>
    <font>
      <sz val="8"/>
      <color indexed="8"/>
      <name val="Arial"/>
      <family val="2"/>
    </font>
    <font>
      <i/>
      <sz val="8"/>
      <name val="Arial"/>
      <family val="2"/>
    </font>
    <font>
      <sz val="10"/>
      <name val="MS Sans Serif"/>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b/>
      <sz val="8"/>
      <color rgb="FFFA7D00"/>
      <name val="Calibri"/>
      <family val="2"/>
      <scheme val="minor"/>
    </font>
    <font>
      <u/>
      <sz val="11"/>
      <color theme="10"/>
      <name val="Calibri"/>
      <family val="2"/>
      <scheme val="minor"/>
    </font>
    <font>
      <sz val="6"/>
      <name val="Arial"/>
      <family val="2"/>
    </font>
    <font>
      <b/>
      <sz val="15"/>
      <color theme="3"/>
      <name val="Calibri"/>
      <family val="2"/>
      <scheme val="minor"/>
    </font>
    <font>
      <b/>
      <sz val="13"/>
      <color theme="3"/>
      <name val="Arial"/>
      <family val="2"/>
    </font>
    <font>
      <b/>
      <sz val="11"/>
      <color theme="3"/>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F2F2F2"/>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rgb="FF7F7F7F"/>
      </left>
      <right style="thin">
        <color rgb="FF7F7F7F"/>
      </right>
      <top style="thin">
        <color rgb="FF7F7F7F"/>
      </top>
      <bottom style="thin">
        <color rgb="FF7F7F7F"/>
      </bottom>
      <diagonal/>
    </border>
    <border>
      <left style="thin">
        <color indexed="9"/>
      </left>
      <right style="thin">
        <color theme="0"/>
      </right>
      <top/>
      <bottom/>
      <diagonal/>
    </border>
    <border>
      <left style="thin">
        <color indexed="9"/>
      </left>
      <right style="thin">
        <color theme="0"/>
      </right>
      <top/>
      <bottom style="thin">
        <color theme="0"/>
      </bottom>
      <diagonal/>
    </border>
    <border>
      <left/>
      <right/>
      <top/>
      <bottom style="thick">
        <color theme="4"/>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s>
  <cellStyleXfs count="9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2" fillId="16" borderId="1"/>
    <xf numFmtId="0" fontId="44" fillId="25" borderId="21" applyNumberFormat="0" applyAlignment="0" applyProtection="0"/>
    <xf numFmtId="0" fontId="19" fillId="17" borderId="2" applyNumberFormat="0" applyAlignment="0" applyProtection="0"/>
    <xf numFmtId="0" fontId="2"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1" fillId="20" borderId="0">
      <alignment horizontal="center" wrapText="1"/>
    </xf>
    <xf numFmtId="0" fontId="4" fillId="19" borderId="0">
      <alignment horizontal="center"/>
    </xf>
    <xf numFmtId="170" fontId="22" fillId="0" borderId="0" applyFont="0" applyFill="0" applyBorder="0" applyAlignment="0" applyProtection="0"/>
    <xf numFmtId="171" fontId="1" fillId="0" borderId="0" applyFont="0" applyFill="0" applyBorder="0" applyAlignment="0" applyProtection="0"/>
    <xf numFmtId="171" fontId="22" fillId="0" borderId="0" applyFont="0" applyFill="0" applyBorder="0" applyAlignment="0" applyProtection="0"/>
    <xf numFmtId="172" fontId="22" fillId="0" borderId="0" applyFont="0" applyFill="0" applyBorder="0" applyAlignment="0" applyProtection="0"/>
    <xf numFmtId="173"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1"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0" fillId="20" borderId="0">
      <alignment horizontal="center"/>
    </xf>
    <xf numFmtId="0" fontId="2" fillId="19" borderId="9">
      <alignment wrapText="1"/>
    </xf>
    <xf numFmtId="0" fontId="33" fillId="19" borderId="10"/>
    <xf numFmtId="0" fontId="33" fillId="19" borderId="11"/>
    <xf numFmtId="0" fontId="2" fillId="19" borderId="12">
      <alignment horizontal="center" wrapText="1"/>
    </xf>
    <xf numFmtId="0" fontId="8" fillId="0" borderId="0" applyNumberFormat="0" applyFill="0" applyBorder="0" applyAlignment="0" applyProtection="0">
      <alignment vertical="top"/>
      <protection locked="0"/>
    </xf>
    <xf numFmtId="0" fontId="45"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0" fontId="35" fillId="23" borderId="0" applyNumberFormat="0" applyBorder="0" applyAlignment="0" applyProtection="0"/>
    <xf numFmtId="0" fontId="36" fillId="0" borderId="0"/>
    <xf numFmtId="0" fontId="43" fillId="0" borderId="0"/>
    <xf numFmtId="0" fontId="43" fillId="0" borderId="0"/>
    <xf numFmtId="0" fontId="43" fillId="0" borderId="0"/>
    <xf numFmtId="0" fontId="43" fillId="0" borderId="0"/>
    <xf numFmtId="0" fontId="16" fillId="0" borderId="0"/>
    <xf numFmtId="0" fontId="1" fillId="0" borderId="0"/>
    <xf numFmtId="0" fontId="1" fillId="0" borderId="0"/>
    <xf numFmtId="0" fontId="16" fillId="0" borderId="0"/>
    <xf numFmtId="0" fontId="13" fillId="0" borderId="0"/>
    <xf numFmtId="0" fontId="5" fillId="0" borderId="0"/>
    <xf numFmtId="0" fontId="5" fillId="0" borderId="0"/>
    <xf numFmtId="0" fontId="1" fillId="0" borderId="0"/>
    <xf numFmtId="0" fontId="5" fillId="0" borderId="0"/>
    <xf numFmtId="0" fontId="5" fillId="0" borderId="0"/>
    <xf numFmtId="0" fontId="37"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1"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20" fillId="19" borderId="0">
      <alignment horizontal="center"/>
    </xf>
    <xf numFmtId="0" fontId="14" fillId="0" borderId="0" applyNumberFormat="0" applyFill="0" applyBorder="0" applyAlignment="0" applyProtection="0"/>
    <xf numFmtId="0" fontId="7" fillId="19" borderId="0"/>
    <xf numFmtId="0" fontId="42" fillId="0" borderId="0" applyNumberFormat="0" applyFill="0" applyBorder="0" applyAlignment="0" applyProtection="0"/>
    <xf numFmtId="0" fontId="47" fillId="0" borderId="24" applyNumberFormat="0" applyFill="0" applyAlignment="0" applyProtection="0"/>
    <xf numFmtId="0" fontId="48" fillId="0" borderId="27" applyNumberFormat="0" applyFill="0" applyAlignment="0" applyProtection="0"/>
    <xf numFmtId="0" fontId="49" fillId="0" borderId="28" applyNumberFormat="0" applyFill="0" applyAlignment="0" applyProtection="0"/>
  </cellStyleXfs>
  <cellXfs count="91">
    <xf numFmtId="0" fontId="0" fillId="0" borderId="0" xfId="0"/>
    <xf numFmtId="0" fontId="9" fillId="0" borderId="0" xfId="63" applyFont="1"/>
    <xf numFmtId="0" fontId="1" fillId="0" borderId="0" xfId="63"/>
    <xf numFmtId="0" fontId="1" fillId="0" borderId="0" xfId="63" applyFont="1"/>
    <xf numFmtId="0" fontId="3" fillId="0" borderId="0" xfId="63" applyFont="1" applyAlignment="1">
      <alignment wrapText="1"/>
    </xf>
    <xf numFmtId="0" fontId="2" fillId="0" borderId="0" xfId="63" applyFont="1" applyAlignment="1">
      <alignment wrapText="1"/>
    </xf>
    <xf numFmtId="0" fontId="2" fillId="0" borderId="0" xfId="63" applyFont="1"/>
    <xf numFmtId="174" fontId="9" fillId="0" borderId="0" xfId="59" applyNumberFormat="1" applyFont="1" applyAlignment="1">
      <alignment horizontal="right" wrapText="1"/>
    </xf>
    <xf numFmtId="14" fontId="9" fillId="0" borderId="0" xfId="59" applyNumberFormat="1" applyFont="1" applyAlignment="1">
      <alignment horizontal="right" wrapText="1"/>
    </xf>
    <xf numFmtId="0" fontId="47" fillId="0" borderId="24" xfId="87"/>
    <xf numFmtId="0" fontId="43" fillId="0" borderId="0" xfId="59"/>
    <xf numFmtId="0" fontId="1" fillId="0" borderId="0" xfId="63" applyFont="1" applyAlignment="1">
      <alignment horizontal="left" vertical="center" wrapText="1"/>
    </xf>
    <xf numFmtId="0" fontId="8" fillId="0" borderId="0" xfId="51" applyAlignment="1" applyProtection="1">
      <alignment vertical="center" wrapText="1"/>
    </xf>
    <xf numFmtId="0" fontId="2" fillId="0" borderId="0" xfId="66" applyFont="1" applyAlignment="1">
      <alignment vertical="center"/>
    </xf>
    <xf numFmtId="0" fontId="2" fillId="0" borderId="0" xfId="66" applyFont="1" applyBorder="1" applyAlignment="1">
      <alignment horizontal="center" vertical="center"/>
    </xf>
    <xf numFmtId="0" fontId="2" fillId="0" borderId="0" xfId="66" applyFont="1" applyFill="1" applyBorder="1" applyAlignment="1">
      <alignment horizontal="center" vertical="center"/>
    </xf>
    <xf numFmtId="0" fontId="6" fillId="0" borderId="0" xfId="0" applyFont="1" applyFill="1" applyAlignment="1">
      <alignment vertical="center"/>
    </xf>
    <xf numFmtId="0" fontId="7" fillId="0" borderId="11" xfId="0" applyFont="1" applyFill="1" applyBorder="1" applyAlignment="1">
      <alignment horizontal="right" vertical="center" wrapText="1"/>
    </xf>
    <xf numFmtId="0" fontId="7" fillId="0" borderId="0" xfId="66" applyFont="1" applyFill="1" applyBorder="1" applyAlignment="1">
      <alignment horizontal="center" vertical="center"/>
    </xf>
    <xf numFmtId="1" fontId="2" fillId="0" borderId="0" xfId="70" applyNumberFormat="1" applyFont="1" applyFill="1" applyBorder="1" applyAlignment="1">
      <alignment horizontal="right" vertical="center"/>
    </xf>
    <xf numFmtId="165" fontId="2" fillId="0" borderId="0" xfId="70" applyNumberFormat="1" applyFont="1" applyFill="1" applyBorder="1" applyAlignment="1">
      <alignment horizontal="right" vertical="center"/>
    </xf>
    <xf numFmtId="167" fontId="2" fillId="0" borderId="0" xfId="66" applyNumberFormat="1" applyFont="1" applyFill="1" applyBorder="1" applyAlignment="1">
      <alignment horizontal="center" vertical="center"/>
    </xf>
    <xf numFmtId="0" fontId="46"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vertical="center"/>
    </xf>
    <xf numFmtId="10" fontId="2" fillId="0" borderId="0" xfId="0" applyNumberFormat="1" applyFont="1" applyFill="1" applyAlignment="1">
      <alignment vertical="center"/>
    </xf>
    <xf numFmtId="0" fontId="2" fillId="0" borderId="0" xfId="70" applyFont="1" applyAlignment="1">
      <alignment vertical="center"/>
    </xf>
    <xf numFmtId="0" fontId="0" fillId="0" borderId="0" xfId="0" applyAlignment="1">
      <alignment vertical="center"/>
    </xf>
    <xf numFmtId="167" fontId="2" fillId="0" borderId="0" xfId="66" applyNumberFormat="1" applyFont="1" applyAlignment="1">
      <alignmen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Alignment="1">
      <alignment vertical="center"/>
    </xf>
    <xf numFmtId="0" fontId="2" fillId="0" borderId="0" xfId="0" applyFont="1" applyFill="1" applyAlignment="1">
      <alignment vertical="center"/>
    </xf>
    <xf numFmtId="0" fontId="7" fillId="0" borderId="16" xfId="69" applyFont="1" applyFill="1" applyBorder="1" applyAlignment="1">
      <alignment horizontal="center" vertical="center" wrapText="1"/>
    </xf>
    <xf numFmtId="0" fontId="7" fillId="0" borderId="20" xfId="69" applyFont="1" applyFill="1" applyBorder="1" applyAlignment="1">
      <alignment horizontal="center" vertical="center" wrapText="1"/>
    </xf>
    <xf numFmtId="0" fontId="7" fillId="0" borderId="18" xfId="69" applyFont="1" applyFill="1" applyBorder="1" applyAlignment="1">
      <alignment horizontal="center" vertical="center" wrapText="1"/>
    </xf>
    <xf numFmtId="0" fontId="7" fillId="0" borderId="19" xfId="69" applyFont="1" applyFill="1" applyBorder="1" applyAlignment="1">
      <alignment horizontal="center" vertical="center" wrapText="1"/>
    </xf>
    <xf numFmtId="0" fontId="7" fillId="0" borderId="0" xfId="69" applyFont="1" applyFill="1" applyBorder="1" applyAlignment="1">
      <alignment horizontal="left" vertical="center" wrapText="1"/>
    </xf>
    <xf numFmtId="0" fontId="2" fillId="0" borderId="16" xfId="69" applyFont="1" applyFill="1" applyBorder="1" applyAlignment="1">
      <alignment vertical="center"/>
    </xf>
    <xf numFmtId="3" fontId="2" fillId="0" borderId="16" xfId="69" applyNumberFormat="1" applyFont="1" applyFill="1" applyBorder="1" applyAlignment="1">
      <alignment horizontal="right" vertical="center"/>
    </xf>
    <xf numFmtId="3" fontId="2" fillId="0" borderId="16" xfId="69" applyNumberFormat="1" applyFont="1" applyFill="1" applyBorder="1" applyAlignment="1">
      <alignment vertical="center"/>
    </xf>
    <xf numFmtId="165" fontId="2" fillId="0" borderId="16" xfId="69" applyNumberFormat="1" applyFont="1" applyFill="1" applyBorder="1" applyAlignment="1">
      <alignment vertical="center"/>
    </xf>
    <xf numFmtId="0" fontId="9" fillId="0" borderId="0" xfId="0" applyFont="1" applyAlignment="1">
      <alignment vertical="center"/>
    </xf>
    <xf numFmtId="0" fontId="2" fillId="0" borderId="0" xfId="69" applyFont="1" applyFill="1" applyBorder="1" applyAlignment="1">
      <alignment horizontal="left" vertical="center" wrapText="1"/>
    </xf>
    <xf numFmtId="3" fontId="2" fillId="0" borderId="17" xfId="69" quotePrefix="1" applyNumberFormat="1" applyFont="1" applyFill="1" applyBorder="1" applyAlignment="1">
      <alignment horizontal="right" vertical="center"/>
    </xf>
    <xf numFmtId="3" fontId="2" fillId="0" borderId="16" xfId="55" applyNumberFormat="1" applyFont="1" applyFill="1" applyBorder="1" applyAlignment="1">
      <alignment vertical="center"/>
    </xf>
    <xf numFmtId="0" fontId="7" fillId="0" borderId="16" xfId="69" applyFont="1" applyFill="1" applyBorder="1" applyAlignment="1">
      <alignment horizontal="left" vertical="center" wrapText="1"/>
    </xf>
    <xf numFmtId="3" fontId="7" fillId="0" borderId="16" xfId="69" applyNumberFormat="1" applyFont="1" applyFill="1" applyBorder="1" applyAlignment="1">
      <alignment horizontal="right" vertical="center" wrapText="1"/>
    </xf>
    <xf numFmtId="165" fontId="7" fillId="0" borderId="23" xfId="0" applyNumberFormat="1" applyFont="1" applyFill="1" applyBorder="1" applyAlignment="1">
      <alignment horizontal="right" vertical="center"/>
    </xf>
    <xf numFmtId="165" fontId="7" fillId="0" borderId="16" xfId="69" applyNumberFormat="1" applyFont="1" applyFill="1" applyBorder="1" applyAlignment="1">
      <alignment horizontal="right" vertical="center" wrapText="1"/>
    </xf>
    <xf numFmtId="165" fontId="7" fillId="0" borderId="22" xfId="0" applyNumberFormat="1" applyFont="1" applyFill="1" applyBorder="1" applyAlignment="1">
      <alignment horizontal="right" vertical="center"/>
    </xf>
    <xf numFmtId="0" fontId="7" fillId="0" borderId="0" xfId="0" applyFont="1" applyAlignment="1">
      <alignment vertical="center"/>
    </xf>
    <xf numFmtId="0" fontId="2" fillId="0" borderId="0" xfId="71" applyFont="1" applyAlignment="1">
      <alignment horizontal="left" vertical="center"/>
    </xf>
    <xf numFmtId="0" fontId="2" fillId="0" borderId="0" xfId="64" applyFont="1" applyFill="1" applyAlignment="1">
      <alignment vertical="center" wrapText="1"/>
    </xf>
    <xf numFmtId="169" fontId="2" fillId="0" borderId="0" xfId="0" applyNumberFormat="1" applyFont="1" applyAlignment="1">
      <alignment vertical="center"/>
    </xf>
    <xf numFmtId="168" fontId="0" fillId="0" borderId="0" xfId="0" applyNumberFormat="1" applyAlignment="1">
      <alignment vertical="center"/>
    </xf>
    <xf numFmtId="0" fontId="7" fillId="0" borderId="25" xfId="69" applyFont="1" applyFill="1" applyBorder="1" applyAlignment="1">
      <alignment horizontal="center" vertical="center" wrapText="1"/>
    </xf>
    <xf numFmtId="0" fontId="2" fillId="0" borderId="25" xfId="69" applyFont="1" applyFill="1" applyBorder="1" applyAlignment="1">
      <alignment horizontal="right" vertical="center" wrapText="1"/>
    </xf>
    <xf numFmtId="3" fontId="7" fillId="0" borderId="0" xfId="69" applyNumberFormat="1" applyFont="1" applyFill="1" applyBorder="1" applyAlignment="1">
      <alignment horizontal="right" vertical="center" wrapText="1"/>
    </xf>
    <xf numFmtId="165" fontId="7" fillId="0" borderId="0" xfId="0" applyNumberFormat="1" applyFont="1" applyFill="1" applyBorder="1" applyAlignment="1">
      <alignment horizontal="right" vertical="center"/>
    </xf>
    <xf numFmtId="165" fontId="7" fillId="0" borderId="0" xfId="69" applyNumberFormat="1" applyFont="1" applyFill="1" applyBorder="1" applyAlignment="1">
      <alignment horizontal="right" vertical="center" wrapText="1"/>
    </xf>
    <xf numFmtId="0" fontId="7" fillId="0" borderId="25" xfId="69" applyFont="1" applyFill="1" applyBorder="1" applyAlignment="1">
      <alignment horizontal="left" vertical="center" wrapText="1"/>
    </xf>
    <xf numFmtId="3" fontId="7" fillId="0" borderId="25" xfId="69" applyNumberFormat="1" applyFont="1" applyFill="1" applyBorder="1" applyAlignment="1">
      <alignment horizontal="right" vertical="center" wrapText="1"/>
    </xf>
    <xf numFmtId="165" fontId="7" fillId="0" borderId="25" xfId="69" applyNumberFormat="1" applyFont="1" applyFill="1" applyBorder="1" applyAlignment="1">
      <alignment horizontal="right" vertical="center" wrapText="1"/>
    </xf>
    <xf numFmtId="167" fontId="7" fillId="0" borderId="25" xfId="69" applyNumberFormat="1" applyFont="1" applyFill="1" applyBorder="1" applyAlignment="1">
      <alignment horizontal="right" vertical="center" wrapText="1"/>
    </xf>
    <xf numFmtId="0" fontId="7" fillId="0" borderId="26" xfId="69" applyFont="1" applyFill="1" applyBorder="1" applyAlignment="1">
      <alignment horizontal="left" vertical="center" wrapText="1"/>
    </xf>
    <xf numFmtId="3" fontId="7" fillId="0" borderId="26" xfId="69" applyNumberFormat="1" applyFont="1" applyFill="1" applyBorder="1" applyAlignment="1">
      <alignment horizontal="right" vertical="center" wrapText="1"/>
    </xf>
    <xf numFmtId="165" fontId="7" fillId="0" borderId="26" xfId="69" applyNumberFormat="1" applyFont="1" applyFill="1" applyBorder="1" applyAlignment="1">
      <alignment horizontal="right" vertical="center" wrapText="1"/>
    </xf>
    <xf numFmtId="167" fontId="7" fillId="0" borderId="26" xfId="69" applyNumberFormat="1" applyFont="1" applyFill="1" applyBorder="1" applyAlignment="1">
      <alignment horizontal="right" vertical="center" wrapText="1"/>
    </xf>
    <xf numFmtId="166" fontId="7" fillId="0" borderId="25" xfId="69" applyNumberFormat="1" applyFont="1" applyFill="1" applyBorder="1" applyAlignment="1">
      <alignment horizontal="right" vertical="center" wrapText="1"/>
    </xf>
    <xf numFmtId="0" fontId="12" fillId="0" borderId="16" xfId="69" applyFont="1" applyFill="1" applyBorder="1" applyAlignment="1">
      <alignment vertical="center"/>
    </xf>
    <xf numFmtId="0" fontId="48" fillId="0" borderId="27" xfId="88" applyAlignment="1">
      <alignment vertical="center" wrapText="1"/>
    </xf>
    <xf numFmtId="0" fontId="10" fillId="0" borderId="0" xfId="63" applyFont="1" applyFill="1" applyAlignment="1">
      <alignment vertical="center" wrapText="1"/>
    </xf>
    <xf numFmtId="0" fontId="10" fillId="0" borderId="0" xfId="63" applyFont="1" applyFill="1" applyAlignment="1">
      <alignment vertical="center"/>
    </xf>
    <xf numFmtId="0" fontId="2" fillId="0" borderId="0" xfId="63" applyFont="1" applyAlignment="1">
      <alignment horizontal="justify" vertical="center" wrapText="1"/>
    </xf>
    <xf numFmtId="0" fontId="7" fillId="0" borderId="0" xfId="63" applyFont="1" applyAlignment="1">
      <alignment horizontal="justify" vertical="center" wrapText="1"/>
    </xf>
    <xf numFmtId="0" fontId="10" fillId="0" borderId="0" xfId="63" applyFont="1" applyAlignment="1">
      <alignment vertical="center" wrapText="1"/>
    </xf>
    <xf numFmtId="0" fontId="2" fillId="0" borderId="0" xfId="63" applyFont="1" applyAlignment="1">
      <alignment vertical="center" wrapText="1"/>
    </xf>
    <xf numFmtId="0" fontId="48" fillId="0" borderId="27" xfId="88" applyAlignment="1">
      <alignment vertical="center"/>
    </xf>
    <xf numFmtId="0" fontId="49" fillId="0" borderId="0" xfId="89" applyBorder="1" applyAlignment="1">
      <alignment vertical="center"/>
    </xf>
    <xf numFmtId="3" fontId="0" fillId="0" borderId="0" xfId="0" applyNumberFormat="1" applyAlignment="1">
      <alignment vertical="center"/>
    </xf>
    <xf numFmtId="3" fontId="12" fillId="0" borderId="16" xfId="69" applyNumberFormat="1" applyFont="1" applyFill="1" applyBorder="1" applyAlignment="1">
      <alignment vertical="center"/>
    </xf>
    <xf numFmtId="165" fontId="12" fillId="0" borderId="16" xfId="69" applyNumberFormat="1" applyFont="1" applyFill="1" applyBorder="1" applyAlignment="1">
      <alignment vertical="center"/>
    </xf>
    <xf numFmtId="0" fontId="1" fillId="0" borderId="0" xfId="0" applyFont="1" applyAlignment="1">
      <alignment vertical="center"/>
    </xf>
    <xf numFmtId="167" fontId="2" fillId="0" borderId="16" xfId="69" applyNumberFormat="1" applyFont="1" applyFill="1" applyBorder="1" applyAlignment="1">
      <alignment horizontal="right" vertical="center"/>
    </xf>
    <xf numFmtId="0" fontId="2" fillId="0" borderId="0" xfId="0" applyFont="1" applyFill="1" applyAlignment="1">
      <alignment vertical="center" wrapText="1"/>
    </xf>
    <xf numFmtId="0" fontId="7" fillId="0" borderId="0" xfId="66" applyFont="1" applyAlignment="1">
      <alignment horizontal="left" vertical="center"/>
    </xf>
    <xf numFmtId="0" fontId="7" fillId="0" borderId="0" xfId="0" applyFont="1" applyFill="1" applyAlignment="1">
      <alignment vertical="center" wrapText="1"/>
    </xf>
    <xf numFmtId="0" fontId="2" fillId="0" borderId="0" xfId="64" applyFont="1" applyFill="1" applyAlignment="1">
      <alignment vertical="center" wrapText="1"/>
    </xf>
    <xf numFmtId="0" fontId="7" fillId="0" borderId="20" xfId="69" applyFont="1" applyFill="1" applyBorder="1" applyAlignment="1">
      <alignment horizontal="center" vertical="center" wrapText="1"/>
    </xf>
    <xf numFmtId="0" fontId="1" fillId="0" borderId="19" xfId="0" applyFont="1" applyFill="1" applyBorder="1" applyAlignment="1">
      <alignment horizontal="center" vertical="center" wrapText="1"/>
    </xf>
  </cellXfs>
  <cellStyles count="9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 4" xfId="61"/>
    <cellStyle name="Normal 2 5" xfId="62"/>
    <cellStyle name="Normal 2_TC_A1" xfId="63"/>
    <cellStyle name="Normal 3" xfId="64"/>
    <cellStyle name="Normal 3 2" xfId="65"/>
    <cellStyle name="Normal 4" xfId="66"/>
    <cellStyle name="Normal 4 2" xfId="67"/>
    <cellStyle name="Normal 4 3" xfId="68"/>
    <cellStyle name="Normal 5" xfId="69"/>
    <cellStyle name="Normal_09_08_1" xfId="70"/>
    <cellStyle name="Normal_09_11" xfId="71"/>
    <cellStyle name="Output" xfId="72"/>
    <cellStyle name="Percent 2" xfId="73"/>
    <cellStyle name="Percent_1 SubOverv.USd"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Titre 1" xfId="87" builtinId="16"/>
    <cellStyle name="Titre 2" xfId="88" builtinId="17"/>
    <cellStyle name="Titre 3" xfId="89" builtinId="18"/>
    <cellStyle name="Warning Text"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'8.03 Graphique 1'!$A$3</c:f>
          <c:strCache>
            <c:ptCount val="1"/>
            <c:pt idx="0">
              <c:v>[1] Évolution de la part des enseignants non-titulaires dans le secteur public pour certains groupes de discipline </c:v>
            </c:pt>
          </c:strCache>
        </c:strRef>
      </c:tx>
      <c:layout/>
      <c:overlay val="0"/>
      <c:txPr>
        <a:bodyPr/>
        <a:lstStyle/>
        <a:p>
          <a:pPr>
            <a:defRPr sz="1000" b="1"/>
          </a:pPr>
          <a:endParaRPr lang="fr-FR"/>
        </a:p>
      </c:txPr>
    </c:title>
    <c:autoTitleDeleted val="0"/>
    <c:plotArea>
      <c:layout>
        <c:manualLayout>
          <c:layoutTarget val="inner"/>
          <c:xMode val="edge"/>
          <c:yMode val="edge"/>
          <c:x val="4.9126547537722158E-2"/>
          <c:y val="7.1436554301680028E-2"/>
          <c:w val="0.94981602593793424"/>
          <c:h val="0.85342767637916228"/>
        </c:manualLayout>
      </c:layout>
      <c:barChart>
        <c:barDir val="col"/>
        <c:grouping val="clustered"/>
        <c:varyColors val="0"/>
        <c:ser>
          <c:idx val="1"/>
          <c:order val="0"/>
          <c:spPr>
            <a:ln>
              <a:solidFill>
                <a:schemeClr val="tx2">
                  <a:lumMod val="20000"/>
                  <a:lumOff val="80000"/>
                </a:schemeClr>
              </a:solid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'8.03 Graphique 1'!$M$18:$P$18</c:f>
              <c:strCache>
                <c:ptCount val="4"/>
                <c:pt idx="0">
                  <c:v>Total domaine de la production et des services</c:v>
                </c:pt>
                <c:pt idx="1">
                  <c:v>Total disciplines générales</c:v>
                </c:pt>
                <c:pt idx="2">
                  <c:v>Langues</c:v>
                </c:pt>
                <c:pt idx="3">
                  <c:v>Mathématiques</c:v>
                </c:pt>
              </c:strCache>
            </c:strRef>
          </c:cat>
          <c:val>
            <c:numRef>
              <c:f>'8.03 Graphique 1'!$M$19:$P$19</c:f>
              <c:numCache>
                <c:formatCode>0.0</c:formatCode>
                <c:ptCount val="4"/>
                <c:pt idx="0">
                  <c:v>14.1</c:v>
                </c:pt>
                <c:pt idx="1">
                  <c:v>10.7</c:v>
                </c:pt>
                <c:pt idx="2">
                  <c:v>10.8</c:v>
                </c:pt>
                <c:pt idx="3">
                  <c:v>5.0999999999999996</c:v>
                </c:pt>
              </c:numCache>
            </c:numRef>
          </c:val>
          <c:extLst>
            <c:ext xmlns:c16="http://schemas.microsoft.com/office/drawing/2014/chart" uri="{C3380CC4-5D6E-409C-BE32-E72D297353CC}">
              <c16:uniqueId val="{00000001-6FAD-4BEB-AB39-227B1E8A7E35}"/>
            </c:ext>
          </c:extLst>
        </c:ser>
        <c:dLbls>
          <c:showLegendKey val="0"/>
          <c:showVal val="0"/>
          <c:showCatName val="0"/>
          <c:showSerName val="0"/>
          <c:showPercent val="0"/>
          <c:showBubbleSize val="0"/>
        </c:dLbls>
        <c:gapWidth val="50"/>
        <c:axId val="685090352"/>
        <c:axId val="1"/>
      </c:barChart>
      <c:catAx>
        <c:axId val="685090352"/>
        <c:scaling>
          <c:orientation val="minMax"/>
        </c:scaling>
        <c:delete val="0"/>
        <c:axPos val="b"/>
        <c:numFmt formatCode="General" sourceLinked="1"/>
        <c:majorTickMark val="out"/>
        <c:minorTickMark val="cross"/>
        <c:tickLblPos val="nextTo"/>
        <c:spPr>
          <a:ln>
            <a:noFill/>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1"/>
      </c:catAx>
      <c:valAx>
        <c:axId val="1"/>
        <c:scaling>
          <c:orientation val="minMax"/>
          <c:max val="30"/>
          <c:min val="0"/>
        </c:scaling>
        <c:delete val="1"/>
        <c:axPos val="l"/>
        <c:numFmt formatCode="#,##0" sourceLinked="0"/>
        <c:majorTickMark val="out"/>
        <c:minorTickMark val="none"/>
        <c:tickLblPos val="nextTo"/>
        <c:crossAx val="685090352"/>
        <c:crossesAt val="2022"/>
        <c:crossBetween val="between"/>
        <c:majorUnit val="5"/>
        <c:minorUnit val="0.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381000</xdr:colOff>
      <xdr:row>3</xdr:row>
      <xdr:rowOff>276225</xdr:rowOff>
    </xdr:from>
    <xdr:to>
      <xdr:col>6</xdr:col>
      <xdr:colOff>523875</xdr:colOff>
      <xdr:row>21</xdr:row>
      <xdr:rowOff>142875</xdr:rowOff>
    </xdr:to>
    <xdr:graphicFrame macro="">
      <xdr:nvGraphicFramePr>
        <xdr:cNvPr id="42180" name="Chart 1">
          <a:extLst>
            <a:ext uri="{FF2B5EF4-FFF2-40B4-BE49-F238E27FC236}">
              <a16:creationId xmlns:a16="http://schemas.microsoft.com/office/drawing/2014/main" id="{00000000-0008-0000-0100-0000C4A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98"/>
  <sheetViews>
    <sheetView showGridLines="0" topLeftCell="A10" zoomScaleNormal="100" zoomScaleSheetLayoutView="110" workbookViewId="0">
      <selection activeCell="D10" sqref="D10"/>
    </sheetView>
  </sheetViews>
  <sheetFormatPr baseColWidth="10" defaultRowHeight="12.75" x14ac:dyDescent="0.2"/>
  <cols>
    <col min="1" max="1" width="90.7109375" style="2" customWidth="1"/>
    <col min="2" max="16384" width="11.42578125" style="2"/>
  </cols>
  <sheetData>
    <row r="1" spans="1:1" x14ac:dyDescent="0.2">
      <c r="A1" s="1" t="s">
        <v>76</v>
      </c>
    </row>
    <row r="2" spans="1:1" x14ac:dyDescent="0.2">
      <c r="A2" s="7" t="s">
        <v>68</v>
      </c>
    </row>
    <row r="3" spans="1:1" x14ac:dyDescent="0.2">
      <c r="A3" s="8">
        <v>46009</v>
      </c>
    </row>
    <row r="4" spans="1:1" ht="20.25" thickBot="1" x14ac:dyDescent="0.35">
      <c r="A4" s="9" t="s">
        <v>69</v>
      </c>
    </row>
    <row r="5" spans="1:1" ht="15.75" thickTop="1" x14ac:dyDescent="0.25">
      <c r="A5" s="10"/>
    </row>
    <row r="6" spans="1:1" ht="25.5" x14ac:dyDescent="0.2">
      <c r="A6" s="11" t="s">
        <v>70</v>
      </c>
    </row>
    <row r="7" spans="1:1" ht="102" customHeight="1" x14ac:dyDescent="0.2">
      <c r="A7" s="12" t="s">
        <v>71</v>
      </c>
    </row>
    <row r="9" spans="1:1" ht="17.25" thickBot="1" x14ac:dyDescent="0.25">
      <c r="A9" s="71" t="s">
        <v>72</v>
      </c>
    </row>
    <row r="10" spans="1:1" ht="13.5" thickTop="1" x14ac:dyDescent="0.2">
      <c r="A10" s="1"/>
    </row>
    <row r="11" spans="1:1" x14ac:dyDescent="0.2">
      <c r="A11" s="1"/>
    </row>
    <row r="12" spans="1:1" s="3" customFormat="1" x14ac:dyDescent="0.2">
      <c r="A12" s="1"/>
    </row>
    <row r="13" spans="1:1" s="3" customFormat="1" ht="34.9" customHeight="1" x14ac:dyDescent="0.2"/>
    <row r="14" spans="1:1" s="3" customFormat="1" ht="35.1" customHeight="1" x14ac:dyDescent="0.2">
      <c r="A14" s="72" t="s">
        <v>50</v>
      </c>
    </row>
    <row r="15" spans="1:1" s="3" customFormat="1" ht="24" x14ac:dyDescent="0.2">
      <c r="A15" s="4" t="s">
        <v>62</v>
      </c>
    </row>
    <row r="16" spans="1:1" s="3" customFormat="1" ht="15" customHeight="1" x14ac:dyDescent="0.2">
      <c r="A16" s="4" t="s">
        <v>77</v>
      </c>
    </row>
    <row r="17" spans="1:1" s="3" customFormat="1" x14ac:dyDescent="0.2">
      <c r="A17" s="4"/>
    </row>
    <row r="18" spans="1:1" s="3" customFormat="1" x14ac:dyDescent="0.2">
      <c r="A18" s="4"/>
    </row>
    <row r="19" spans="1:1" s="3" customFormat="1" x14ac:dyDescent="0.2">
      <c r="A19" s="4"/>
    </row>
    <row r="20" spans="1:1" s="3" customFormat="1" x14ac:dyDescent="0.2">
      <c r="A20" s="4"/>
    </row>
    <row r="21" spans="1:1" s="3" customFormat="1" x14ac:dyDescent="0.2">
      <c r="A21" s="4"/>
    </row>
    <row r="22" spans="1:1" s="3" customFormat="1" x14ac:dyDescent="0.2">
      <c r="A22" s="4"/>
    </row>
    <row r="23" spans="1:1" s="3" customFormat="1" ht="35.1" customHeight="1" x14ac:dyDescent="0.2">
      <c r="A23" s="73" t="s">
        <v>51</v>
      </c>
    </row>
    <row r="24" spans="1:1" s="3" customFormat="1" ht="22.5" x14ac:dyDescent="0.2">
      <c r="A24" s="74" t="s">
        <v>52</v>
      </c>
    </row>
    <row r="25" spans="1:1" s="3" customFormat="1" ht="45" x14ac:dyDescent="0.2">
      <c r="A25" s="75" t="s">
        <v>75</v>
      </c>
    </row>
    <row r="26" spans="1:1" s="3" customFormat="1" ht="22.5" x14ac:dyDescent="0.2">
      <c r="A26" s="74" t="s">
        <v>53</v>
      </c>
    </row>
    <row r="27" spans="1:1" s="3" customFormat="1" ht="35.1" customHeight="1" x14ac:dyDescent="0.2">
      <c r="A27" s="76" t="s">
        <v>54</v>
      </c>
    </row>
    <row r="28" spans="1:1" s="3" customFormat="1" x14ac:dyDescent="0.2">
      <c r="A28" s="77" t="s">
        <v>55</v>
      </c>
    </row>
    <row r="29" spans="1:1" s="3" customFormat="1" x14ac:dyDescent="0.2"/>
    <row r="30" spans="1:1" s="3" customFormat="1" ht="22.5" x14ac:dyDescent="0.2">
      <c r="A30" s="5" t="s">
        <v>56</v>
      </c>
    </row>
    <row r="31" spans="1:1" s="3" customFormat="1" x14ac:dyDescent="0.2">
      <c r="A31" s="6"/>
    </row>
    <row r="32" spans="1:1" s="3" customFormat="1" x14ac:dyDescent="0.2">
      <c r="A32" s="73" t="s">
        <v>57</v>
      </c>
    </row>
    <row r="33" spans="1:1" s="3" customFormat="1" x14ac:dyDescent="0.2">
      <c r="A33" s="6"/>
    </row>
    <row r="34" spans="1:1" s="3" customFormat="1" x14ac:dyDescent="0.2">
      <c r="A34" s="6" t="s">
        <v>58</v>
      </c>
    </row>
    <row r="35" spans="1:1" s="3" customFormat="1" x14ac:dyDescent="0.2">
      <c r="A35" s="6" t="s">
        <v>59</v>
      </c>
    </row>
    <row r="36" spans="1:1" s="3" customFormat="1" x14ac:dyDescent="0.2">
      <c r="A36" s="6" t="s">
        <v>60</v>
      </c>
    </row>
    <row r="37" spans="1:1" s="3" customFormat="1" x14ac:dyDescent="0.2">
      <c r="A37" s="6" t="s">
        <v>61</v>
      </c>
    </row>
    <row r="38" spans="1:1" s="3" customFormat="1" x14ac:dyDescent="0.2"/>
    <row r="39" spans="1:1" s="3" customFormat="1" x14ac:dyDescent="0.2"/>
    <row r="40" spans="1:1" s="3" customFormat="1" x14ac:dyDescent="0.2"/>
    <row r="41" spans="1:1" s="3" customFormat="1" x14ac:dyDescent="0.2"/>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pans="1:1" s="3" customFormat="1" x14ac:dyDescent="0.2"/>
    <row r="82" spans="1:1" s="3" customFormat="1" x14ac:dyDescent="0.2"/>
    <row r="83" spans="1:1" s="3" customFormat="1" x14ac:dyDescent="0.2"/>
    <row r="84" spans="1:1" s="3" customFormat="1" x14ac:dyDescent="0.2"/>
    <row r="85" spans="1:1" s="3" customFormat="1" x14ac:dyDescent="0.2"/>
    <row r="86" spans="1:1" s="3" customFormat="1" x14ac:dyDescent="0.2"/>
    <row r="87" spans="1:1" s="3" customFormat="1" x14ac:dyDescent="0.2"/>
    <row r="88" spans="1:1" s="3" customFormat="1" x14ac:dyDescent="0.2"/>
    <row r="89" spans="1:1" s="3" customFormat="1" x14ac:dyDescent="0.2"/>
    <row r="90" spans="1:1" s="3" customFormat="1" x14ac:dyDescent="0.2"/>
    <row r="91" spans="1:1" s="3" customFormat="1" x14ac:dyDescent="0.2"/>
    <row r="92" spans="1:1" x14ac:dyDescent="0.2">
      <c r="A92" s="3"/>
    </row>
    <row r="93" spans="1:1" x14ac:dyDescent="0.2">
      <c r="A93" s="3"/>
    </row>
    <row r="94" spans="1:1" x14ac:dyDescent="0.2">
      <c r="A94" s="3"/>
    </row>
    <row r="95" spans="1:1" x14ac:dyDescent="0.2">
      <c r="A95" s="3"/>
    </row>
    <row r="96" spans="1:1" x14ac:dyDescent="0.2">
      <c r="A96" s="3"/>
    </row>
    <row r="97" spans="1:1" x14ac:dyDescent="0.2">
      <c r="A97" s="3"/>
    </row>
    <row r="98" spans="1:1" x14ac:dyDescent="0.2">
      <c r="A98" s="3"/>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R51"/>
  <sheetViews>
    <sheetView showGridLines="0" topLeftCell="M13" zoomScaleNormal="100" workbookViewId="0">
      <selection activeCell="H28" sqref="H28"/>
    </sheetView>
  </sheetViews>
  <sheetFormatPr baseColWidth="10" defaultColWidth="0" defaultRowHeight="0" customHeight="1" zeroHeight="1" x14ac:dyDescent="0.2"/>
  <cols>
    <col min="1" max="1" width="23.85546875" style="13" customWidth="1"/>
    <col min="2" max="11" width="8.7109375" style="13" customWidth="1"/>
    <col min="12" max="12" width="10.7109375" style="14" customWidth="1"/>
    <col min="13" max="16" width="14.85546875" style="14" customWidth="1"/>
    <col min="17" max="17" width="14.85546875" style="15" customWidth="1"/>
    <col min="18" max="18" width="14" style="15" customWidth="1"/>
    <col min="19" max="16384" width="0" style="13" hidden="1"/>
  </cols>
  <sheetData>
    <row r="1" spans="1:18" ht="17.25" thickBot="1" x14ac:dyDescent="0.25">
      <c r="A1" s="78" t="s">
        <v>73</v>
      </c>
      <c r="B1" s="78"/>
      <c r="C1" s="78"/>
      <c r="D1" s="78"/>
      <c r="E1" s="78"/>
      <c r="F1" s="78"/>
      <c r="G1" s="78"/>
      <c r="H1" s="78"/>
      <c r="I1" s="78"/>
      <c r="J1" s="78"/>
      <c r="K1" s="78"/>
    </row>
    <row r="2" spans="1:18" ht="15.75" thickTop="1" x14ac:dyDescent="0.2">
      <c r="A2" s="16"/>
      <c r="B2" s="16"/>
      <c r="C2" s="16"/>
      <c r="D2" s="16"/>
      <c r="E2" s="16"/>
      <c r="F2" s="16"/>
      <c r="G2" s="16"/>
      <c r="H2" s="16"/>
      <c r="I2" s="16"/>
      <c r="J2" s="16"/>
      <c r="K2" s="16"/>
    </row>
    <row r="3" spans="1:18" ht="15" x14ac:dyDescent="0.2">
      <c r="A3" s="79" t="str">
        <f>'8.03 Notice'!A15</f>
        <v xml:space="preserve">[1] Évolution de la part des enseignants non-titulaires dans le secteur public pour certains groupes de discipline </v>
      </c>
      <c r="B3" s="16"/>
      <c r="C3" s="16"/>
      <c r="D3" s="16"/>
      <c r="E3" s="16"/>
      <c r="F3" s="16"/>
      <c r="G3" s="16"/>
      <c r="H3" s="16"/>
      <c r="I3" s="16"/>
      <c r="J3" s="16"/>
      <c r="K3" s="16"/>
    </row>
    <row r="4" spans="1:18" ht="11.25" x14ac:dyDescent="0.2">
      <c r="R4" s="18"/>
    </row>
    <row r="5" spans="1:18" ht="11.25" x14ac:dyDescent="0.2">
      <c r="R5" s="21"/>
    </row>
    <row r="6" spans="1:18" ht="11.25" x14ac:dyDescent="0.2">
      <c r="Q6" s="22"/>
      <c r="R6" s="21"/>
    </row>
    <row r="7" spans="1:18" ht="11.25" x14ac:dyDescent="0.2">
      <c r="Q7" s="21"/>
      <c r="R7" s="21"/>
    </row>
    <row r="8" spans="1:18" ht="11.25" x14ac:dyDescent="0.2">
      <c r="Q8" s="21"/>
      <c r="R8" s="21"/>
    </row>
    <row r="9" spans="1:18" ht="11.25" x14ac:dyDescent="0.2">
      <c r="Q9" s="21"/>
      <c r="R9" s="21"/>
    </row>
    <row r="10" spans="1:18" ht="11.25" x14ac:dyDescent="0.2">
      <c r="R10" s="21"/>
    </row>
    <row r="11" spans="1:18" ht="11.25" x14ac:dyDescent="0.2">
      <c r="R11" s="21"/>
    </row>
    <row r="12" spans="1:18" ht="11.25" x14ac:dyDescent="0.2">
      <c r="Q12" s="21"/>
      <c r="R12" s="21"/>
    </row>
    <row r="13" spans="1:18" ht="11.25" x14ac:dyDescent="0.2">
      <c r="Q13" s="21"/>
      <c r="R13" s="21"/>
    </row>
    <row r="14" spans="1:18" ht="11.25" x14ac:dyDescent="0.2">
      <c r="Q14" s="21"/>
      <c r="R14" s="21"/>
    </row>
    <row r="15" spans="1:18" ht="11.25" x14ac:dyDescent="0.2">
      <c r="Q15" s="21"/>
      <c r="R15" s="21"/>
    </row>
    <row r="16" spans="1:18" ht="11.25" x14ac:dyDescent="0.2">
      <c r="Q16" s="21"/>
      <c r="R16" s="21"/>
    </row>
    <row r="17" spans="1:18" ht="11.25" x14ac:dyDescent="0.2">
      <c r="Q17" s="21"/>
      <c r="R17" s="21"/>
    </row>
    <row r="18" spans="1:18" ht="55.5" customHeight="1" x14ac:dyDescent="0.2">
      <c r="L18" s="17" t="s">
        <v>40</v>
      </c>
      <c r="M18" s="17" t="s">
        <v>41</v>
      </c>
      <c r="N18" s="17" t="s">
        <v>28</v>
      </c>
      <c r="O18" s="17" t="s">
        <v>20</v>
      </c>
      <c r="P18" s="17" t="s">
        <v>39</v>
      </c>
      <c r="Q18" s="17" t="s">
        <v>42</v>
      </c>
      <c r="R18" s="21"/>
    </row>
    <row r="19" spans="1:18" ht="11.25" x14ac:dyDescent="0.2">
      <c r="L19" s="19">
        <v>2025</v>
      </c>
      <c r="M19" s="20">
        <v>14.1</v>
      </c>
      <c r="N19" s="20">
        <v>10.7</v>
      </c>
      <c r="O19" s="20">
        <v>10.8</v>
      </c>
      <c r="P19" s="20">
        <v>5.0999999999999996</v>
      </c>
      <c r="Q19" s="19" t="s">
        <v>64</v>
      </c>
      <c r="R19" s="21"/>
    </row>
    <row r="20" spans="1:18" ht="11.25" x14ac:dyDescent="0.2">
      <c r="Q20" s="21"/>
      <c r="R20" s="21"/>
    </row>
    <row r="21" spans="1:18" ht="11.25" x14ac:dyDescent="0.2">
      <c r="Q21" s="21"/>
      <c r="R21" s="21"/>
    </row>
    <row r="22" spans="1:18" ht="16.5" customHeight="1" x14ac:dyDescent="0.2">
      <c r="Q22" s="21"/>
      <c r="R22" s="21"/>
    </row>
    <row r="23" spans="1:18" ht="12.75" customHeight="1" x14ac:dyDescent="0.2">
      <c r="A23" s="86" t="s">
        <v>65</v>
      </c>
      <c r="B23" s="86"/>
      <c r="C23" s="86"/>
      <c r="D23" s="86"/>
      <c r="E23" s="86"/>
      <c r="F23" s="86"/>
      <c r="G23" s="86"/>
      <c r="H23" s="86"/>
      <c r="I23" s="86"/>
      <c r="Q23" s="21"/>
      <c r="R23" s="21"/>
    </row>
    <row r="24" spans="1:18" ht="15.75" customHeight="1" x14ac:dyDescent="0.2">
      <c r="A24" s="85"/>
      <c r="B24" s="85"/>
      <c r="C24" s="85"/>
      <c r="D24" s="85"/>
      <c r="E24" s="85"/>
      <c r="F24" s="85"/>
      <c r="G24" s="85"/>
      <c r="H24" s="85"/>
      <c r="I24" s="85"/>
      <c r="J24" s="85"/>
      <c r="K24" s="85"/>
      <c r="Q24" s="21"/>
      <c r="R24" s="21"/>
    </row>
    <row r="25" spans="1:18" ht="26.25" customHeight="1" x14ac:dyDescent="0.2">
      <c r="A25" s="87" t="s">
        <v>46</v>
      </c>
      <c r="B25" s="85"/>
      <c r="C25" s="85"/>
      <c r="D25" s="85"/>
      <c r="E25" s="85"/>
      <c r="F25" s="85"/>
      <c r="G25" s="85"/>
      <c r="H25" s="85"/>
      <c r="I25" s="85"/>
      <c r="J25" s="85"/>
      <c r="K25" s="85"/>
      <c r="Q25" s="21"/>
      <c r="R25" s="21"/>
    </row>
    <row r="26" spans="1:18" ht="11.25" x14ac:dyDescent="0.2">
      <c r="A26" s="23"/>
      <c r="B26" s="23"/>
      <c r="C26" s="23"/>
      <c r="D26" s="23"/>
      <c r="E26" s="24"/>
      <c r="F26" s="24"/>
      <c r="G26" s="24"/>
      <c r="H26" s="24"/>
      <c r="I26" s="25"/>
      <c r="J26" s="24"/>
      <c r="K26" s="24"/>
      <c r="Q26" s="21"/>
      <c r="R26" s="21"/>
    </row>
    <row r="27" spans="1:18" ht="12.75" x14ac:dyDescent="0.2">
      <c r="A27" s="26" t="s">
        <v>66</v>
      </c>
      <c r="B27" s="27"/>
      <c r="C27" s="27"/>
      <c r="D27" s="27"/>
      <c r="E27" s="27"/>
      <c r="F27" s="27"/>
      <c r="G27" s="27"/>
      <c r="H27" s="27"/>
      <c r="I27" s="25"/>
      <c r="J27" s="27"/>
      <c r="K27" s="27"/>
      <c r="Q27" s="21"/>
      <c r="R27" s="21"/>
    </row>
    <row r="28" spans="1:18" ht="11.25" x14ac:dyDescent="0.2">
      <c r="H28" s="22"/>
      <c r="Q28" s="21"/>
      <c r="R28" s="21"/>
    </row>
    <row r="29" spans="1:18" ht="11.25" x14ac:dyDescent="0.2">
      <c r="Q29" s="21"/>
      <c r="R29" s="21"/>
    </row>
    <row r="30" spans="1:18" ht="11.25" x14ac:dyDescent="0.2">
      <c r="Q30" s="21"/>
      <c r="R30" s="21"/>
    </row>
    <row r="31" spans="1:18" ht="11.25" x14ac:dyDescent="0.2">
      <c r="Q31" s="21"/>
      <c r="R31" s="21"/>
    </row>
    <row r="32" spans="1:18" ht="11.25" x14ac:dyDescent="0.2">
      <c r="Q32" s="21"/>
      <c r="R32" s="21"/>
    </row>
    <row r="33" spans="2:18" ht="11.25" x14ac:dyDescent="0.2">
      <c r="Q33" s="21"/>
      <c r="R33" s="21"/>
    </row>
    <row r="34" spans="2:18" ht="11.25" x14ac:dyDescent="0.2">
      <c r="Q34" s="21"/>
      <c r="R34" s="21"/>
    </row>
    <row r="35" spans="2:18" ht="11.25" x14ac:dyDescent="0.2">
      <c r="Q35" s="21"/>
      <c r="R35" s="21"/>
    </row>
    <row r="36" spans="2:18" ht="11.25" x14ac:dyDescent="0.2">
      <c r="Q36" s="21"/>
      <c r="R36" s="21"/>
    </row>
    <row r="37" spans="2:18" ht="26.25" customHeight="1" x14ac:dyDescent="0.2">
      <c r="Q37" s="21"/>
      <c r="R37" s="21"/>
    </row>
    <row r="38" spans="2:18" ht="11.25" x14ac:dyDescent="0.2">
      <c r="B38" s="28"/>
      <c r="C38" s="28"/>
      <c r="D38" s="28"/>
      <c r="E38" s="28"/>
      <c r="F38" s="28"/>
      <c r="G38" s="28"/>
      <c r="H38" s="28"/>
      <c r="I38" s="28"/>
      <c r="J38" s="28"/>
      <c r="K38" s="28"/>
      <c r="Q38" s="21"/>
      <c r="R38" s="21"/>
    </row>
    <row r="39" spans="2:18" ht="11.25" x14ac:dyDescent="0.2">
      <c r="Q39" s="21"/>
      <c r="R39" s="21"/>
    </row>
    <row r="40" spans="2:18" ht="24" customHeight="1" x14ac:dyDescent="0.2">
      <c r="Q40" s="21"/>
      <c r="R40" s="21"/>
    </row>
    <row r="41" spans="2:18" ht="11.25" x14ac:dyDescent="0.2">
      <c r="Q41" s="21"/>
      <c r="R41" s="21"/>
    </row>
    <row r="42" spans="2:18" ht="11.25" x14ac:dyDescent="0.2">
      <c r="Q42" s="21"/>
      <c r="R42" s="21"/>
    </row>
    <row r="43" spans="2:18" ht="11.25" x14ac:dyDescent="0.2">
      <c r="Q43" s="21"/>
      <c r="R43" s="21"/>
    </row>
    <row r="44" spans="2:18" ht="11.25" x14ac:dyDescent="0.2">
      <c r="Q44" s="21"/>
      <c r="R44" s="21"/>
    </row>
    <row r="45" spans="2:18" ht="11.25" x14ac:dyDescent="0.2">
      <c r="Q45" s="21"/>
      <c r="R45" s="21"/>
    </row>
    <row r="46" spans="2:18" ht="11.25" x14ac:dyDescent="0.2">
      <c r="Q46" s="21"/>
      <c r="R46" s="21"/>
    </row>
    <row r="47" spans="2:18" ht="11.25" x14ac:dyDescent="0.2">
      <c r="Q47" s="21"/>
    </row>
    <row r="48" spans="2:18" ht="11.25" x14ac:dyDescent="0.2"/>
    <row r="49" ht="11.25" hidden="1" x14ac:dyDescent="0.2"/>
    <row r="50" ht="0" hidden="1" customHeight="1" x14ac:dyDescent="0.2"/>
    <row r="51" ht="0" hidden="1" customHeight="1" x14ac:dyDescent="0.2"/>
  </sheetData>
  <mergeCells count="3">
    <mergeCell ref="A24:K24"/>
    <mergeCell ref="A23:I23"/>
    <mergeCell ref="A25:K25"/>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50"/>
  <sheetViews>
    <sheetView showGridLines="0" tabSelected="1" topLeftCell="A11" zoomScaleNormal="100" workbookViewId="0">
      <selection activeCell="I45" sqref="I45"/>
    </sheetView>
  </sheetViews>
  <sheetFormatPr baseColWidth="10" defaultRowHeight="12.75" x14ac:dyDescent="0.2"/>
  <cols>
    <col min="1" max="1" width="33.28515625" style="27" customWidth="1"/>
    <col min="2" max="5" width="14.7109375" style="27" customWidth="1"/>
    <col min="6" max="7" width="7.7109375" style="27" customWidth="1"/>
    <col min="8" max="8" width="7.7109375" style="30" customWidth="1"/>
    <col min="9" max="9" width="7.7109375" style="27" customWidth="1"/>
    <col min="10" max="16384" width="11.42578125" style="27"/>
  </cols>
  <sheetData>
    <row r="1" spans="1:10" ht="17.25" thickBot="1" x14ac:dyDescent="0.25">
      <c r="A1" s="78" t="s">
        <v>74</v>
      </c>
      <c r="B1" s="78"/>
      <c r="C1" s="78"/>
      <c r="D1" s="78"/>
      <c r="E1" s="78"/>
      <c r="F1" s="78"/>
      <c r="G1" s="78"/>
      <c r="H1" s="78"/>
      <c r="I1" s="78"/>
      <c r="J1" s="78"/>
    </row>
    <row r="2" spans="1:10" ht="15.75" thickTop="1" x14ac:dyDescent="0.2">
      <c r="A2" s="29"/>
      <c r="B2" s="16"/>
      <c r="C2" s="16"/>
      <c r="D2" s="16"/>
      <c r="E2" s="16"/>
      <c r="F2" s="16"/>
    </row>
    <row r="3" spans="1:10" ht="19.5" customHeight="1" x14ac:dyDescent="0.2">
      <c r="A3" s="79" t="str">
        <f>'8.03 Notice'!A16</f>
        <v xml:space="preserve">[2] Les enseignants chargés d'élèves à l'année dans le second degré par groupe de disciplines en 2024-2025 </v>
      </c>
      <c r="B3" s="24"/>
      <c r="C3" s="24"/>
      <c r="D3" s="24"/>
      <c r="E3" s="24"/>
      <c r="F3" s="24"/>
      <c r="G3" s="24"/>
      <c r="H3" s="32"/>
      <c r="I3" s="24"/>
    </row>
    <row r="4" spans="1:10" x14ac:dyDescent="0.2">
      <c r="A4" s="31"/>
      <c r="B4" s="24"/>
      <c r="C4" s="24"/>
      <c r="D4" s="24"/>
      <c r="E4" s="24"/>
      <c r="F4" s="24"/>
      <c r="G4" s="24"/>
      <c r="H4" s="32"/>
      <c r="I4" s="24"/>
    </row>
    <row r="5" spans="1:10" ht="22.5" customHeight="1" x14ac:dyDescent="0.2">
      <c r="A5" s="33"/>
      <c r="B5" s="34" t="s">
        <v>7</v>
      </c>
      <c r="C5" s="35"/>
      <c r="D5" s="35"/>
      <c r="E5" s="35"/>
      <c r="F5" s="35"/>
      <c r="G5" s="36"/>
      <c r="H5" s="89" t="s">
        <v>43</v>
      </c>
      <c r="I5" s="90"/>
    </row>
    <row r="6" spans="1:10" ht="56.25" customHeight="1" x14ac:dyDescent="0.2">
      <c r="A6" s="56"/>
      <c r="B6" s="57" t="s">
        <v>32</v>
      </c>
      <c r="C6" s="57" t="s">
        <v>33</v>
      </c>
      <c r="D6" s="57" t="s">
        <v>34</v>
      </c>
      <c r="E6" s="57" t="s">
        <v>27</v>
      </c>
      <c r="F6" s="57" t="s">
        <v>8</v>
      </c>
      <c r="G6" s="57" t="s">
        <v>9</v>
      </c>
      <c r="H6" s="57" t="s">
        <v>44</v>
      </c>
      <c r="I6" s="57" t="s">
        <v>8</v>
      </c>
    </row>
    <row r="7" spans="1:10" x14ac:dyDescent="0.2">
      <c r="A7" s="38" t="s">
        <v>2</v>
      </c>
      <c r="B7" s="39"/>
      <c r="C7" s="39"/>
      <c r="D7" s="40">
        <v>22</v>
      </c>
      <c r="E7" s="40">
        <f t="shared" ref="E7:E20" si="0">SUM(B7:D7)</f>
        <v>22</v>
      </c>
      <c r="F7" s="41">
        <v>41</v>
      </c>
      <c r="G7" s="41">
        <v>4.5</v>
      </c>
      <c r="H7" s="40">
        <v>4</v>
      </c>
      <c r="I7" s="41">
        <v>50</v>
      </c>
    </row>
    <row r="8" spans="1:10" x14ac:dyDescent="0.2">
      <c r="A8" s="38" t="s">
        <v>1</v>
      </c>
      <c r="B8" s="40">
        <v>161</v>
      </c>
      <c r="C8" s="40">
        <v>56</v>
      </c>
      <c r="D8" s="40">
        <v>64</v>
      </c>
      <c r="E8" s="40">
        <f t="shared" si="0"/>
        <v>281</v>
      </c>
      <c r="F8" s="41">
        <v>89.5</v>
      </c>
      <c r="G8" s="41">
        <v>6.1</v>
      </c>
      <c r="H8" s="40">
        <v>15</v>
      </c>
      <c r="I8" s="41">
        <f>14/H8*100</f>
        <v>93.333333333333329</v>
      </c>
    </row>
    <row r="9" spans="1:10" x14ac:dyDescent="0.2">
      <c r="A9" s="38" t="s">
        <v>20</v>
      </c>
      <c r="B9" s="40">
        <v>254</v>
      </c>
      <c r="C9" s="40">
        <v>21</v>
      </c>
      <c r="D9" s="40">
        <v>118</v>
      </c>
      <c r="E9" s="40">
        <f t="shared" si="0"/>
        <v>393</v>
      </c>
      <c r="F9" s="41">
        <v>79.7</v>
      </c>
      <c r="G9" s="41">
        <v>10.8</v>
      </c>
      <c r="H9" s="40">
        <v>22</v>
      </c>
      <c r="I9" s="41">
        <f>17/H9*100</f>
        <v>77.272727272727266</v>
      </c>
    </row>
    <row r="10" spans="1:10" s="42" customFormat="1" x14ac:dyDescent="0.2">
      <c r="A10" s="70" t="s">
        <v>47</v>
      </c>
      <c r="B10" s="81">
        <v>109</v>
      </c>
      <c r="C10" s="81">
        <v>3</v>
      </c>
      <c r="D10" s="81">
        <v>60</v>
      </c>
      <c r="E10" s="40">
        <f t="shared" si="0"/>
        <v>172</v>
      </c>
      <c r="F10" s="82">
        <v>88.7</v>
      </c>
      <c r="G10" s="82">
        <v>6.8</v>
      </c>
      <c r="H10" s="81">
        <v>10</v>
      </c>
      <c r="I10" s="82">
        <v>70</v>
      </c>
    </row>
    <row r="11" spans="1:10" s="42" customFormat="1" x14ac:dyDescent="0.2">
      <c r="A11" s="70" t="s">
        <v>48</v>
      </c>
      <c r="B11" s="81">
        <v>42</v>
      </c>
      <c r="C11" s="81">
        <v>2</v>
      </c>
      <c r="D11" s="81">
        <v>22</v>
      </c>
      <c r="E11" s="40">
        <f t="shared" si="0"/>
        <v>66</v>
      </c>
      <c r="F11" s="82">
        <v>79.5</v>
      </c>
      <c r="G11" s="82">
        <v>21.1</v>
      </c>
      <c r="H11" s="81">
        <v>4</v>
      </c>
      <c r="I11" s="82">
        <v>100</v>
      </c>
    </row>
    <row r="12" spans="1:10" s="42" customFormat="1" x14ac:dyDescent="0.2">
      <c r="A12" s="70" t="s">
        <v>49</v>
      </c>
      <c r="B12" s="81"/>
      <c r="C12" s="81"/>
      <c r="D12" s="81">
        <v>3</v>
      </c>
      <c r="E12" s="40">
        <f t="shared" si="0"/>
        <v>3</v>
      </c>
      <c r="F12" s="82">
        <v>66.7</v>
      </c>
      <c r="G12" s="82">
        <v>0</v>
      </c>
      <c r="H12" s="81">
        <v>1</v>
      </c>
      <c r="I12" s="82">
        <v>100</v>
      </c>
    </row>
    <row r="13" spans="1:10" ht="15" customHeight="1" x14ac:dyDescent="0.2">
      <c r="A13" s="38" t="s">
        <v>21</v>
      </c>
      <c r="B13" s="40">
        <v>91</v>
      </c>
      <c r="C13" s="40"/>
      <c r="D13" s="40">
        <v>61</v>
      </c>
      <c r="E13" s="40">
        <f t="shared" si="0"/>
        <v>152</v>
      </c>
      <c r="F13" s="41">
        <v>46.5</v>
      </c>
      <c r="G13" s="41">
        <v>20.7</v>
      </c>
      <c r="H13" s="40">
        <v>13</v>
      </c>
      <c r="I13" s="41">
        <f>4/H13*100</f>
        <v>30.76923076923077</v>
      </c>
    </row>
    <row r="14" spans="1:10" x14ac:dyDescent="0.2">
      <c r="A14" s="38" t="s">
        <v>22</v>
      </c>
      <c r="B14" s="39"/>
      <c r="C14" s="39"/>
      <c r="D14" s="40">
        <v>18</v>
      </c>
      <c r="E14" s="40">
        <f t="shared" si="0"/>
        <v>18</v>
      </c>
      <c r="F14" s="41">
        <f>0.647058823529412*100</f>
        <v>64.705882352941202</v>
      </c>
      <c r="G14" s="41"/>
      <c r="H14" s="40">
        <v>3</v>
      </c>
      <c r="I14" s="41">
        <v>100</v>
      </c>
    </row>
    <row r="15" spans="1:10" x14ac:dyDescent="0.2">
      <c r="A15" s="43" t="s">
        <v>15</v>
      </c>
      <c r="B15" s="40">
        <v>125</v>
      </c>
      <c r="C15" s="40"/>
      <c r="D15" s="40">
        <v>68</v>
      </c>
      <c r="E15" s="40">
        <f t="shared" si="0"/>
        <v>193</v>
      </c>
      <c r="F15" s="41">
        <v>45.7</v>
      </c>
      <c r="G15" s="41">
        <v>5.0999999999999996</v>
      </c>
      <c r="H15" s="40">
        <v>12</v>
      </c>
      <c r="I15" s="41">
        <f>7/H15*100</f>
        <v>58.333333333333336</v>
      </c>
    </row>
    <row r="16" spans="1:10" x14ac:dyDescent="0.2">
      <c r="A16" s="38" t="s">
        <v>3</v>
      </c>
      <c r="B16" s="40">
        <v>52</v>
      </c>
      <c r="C16" s="40"/>
      <c r="D16" s="40">
        <v>42</v>
      </c>
      <c r="E16" s="40">
        <f t="shared" si="0"/>
        <v>94</v>
      </c>
      <c r="F16" s="41">
        <v>46.1</v>
      </c>
      <c r="G16" s="41">
        <v>16.5</v>
      </c>
      <c r="H16" s="40">
        <v>7</v>
      </c>
      <c r="I16" s="41">
        <f>3/H16*100</f>
        <v>42.857142857142854</v>
      </c>
    </row>
    <row r="17" spans="1:10" x14ac:dyDescent="0.2">
      <c r="A17" s="38" t="s">
        <v>63</v>
      </c>
      <c r="B17" s="40">
        <v>56</v>
      </c>
      <c r="C17" s="40">
        <v>2</v>
      </c>
      <c r="D17" s="40">
        <v>39</v>
      </c>
      <c r="E17" s="40">
        <f t="shared" si="0"/>
        <v>97</v>
      </c>
      <c r="F17" s="41">
        <v>74.2</v>
      </c>
      <c r="G17" s="41">
        <v>10.7</v>
      </c>
      <c r="H17" s="40">
        <v>7</v>
      </c>
      <c r="I17" s="41">
        <f>6/H17*100</f>
        <v>85.714285714285708</v>
      </c>
    </row>
    <row r="18" spans="1:10" x14ac:dyDescent="0.2">
      <c r="A18" s="38" t="s">
        <v>30</v>
      </c>
      <c r="B18" s="40">
        <v>33</v>
      </c>
      <c r="C18" s="39"/>
      <c r="D18" s="39"/>
      <c r="E18" s="40">
        <f t="shared" si="0"/>
        <v>33</v>
      </c>
      <c r="F18" s="41">
        <v>34.4</v>
      </c>
      <c r="G18" s="41">
        <v>34.4</v>
      </c>
      <c r="H18" s="40">
        <v>3</v>
      </c>
      <c r="I18" s="41">
        <f>2/H18*100</f>
        <v>66.666666666666657</v>
      </c>
    </row>
    <row r="19" spans="1:10" x14ac:dyDescent="0.2">
      <c r="A19" s="38" t="s">
        <v>0</v>
      </c>
      <c r="B19" s="40">
        <v>31</v>
      </c>
      <c r="C19" s="39">
        <v>1</v>
      </c>
      <c r="D19" s="40">
        <v>6</v>
      </c>
      <c r="E19" s="40">
        <f t="shared" si="0"/>
        <v>38</v>
      </c>
      <c r="F19" s="41">
        <f>0.648648648648649*100</f>
        <v>64.864864864864899</v>
      </c>
      <c r="G19" s="41">
        <f>0.189189189189189*100</f>
        <v>18.918918918918902</v>
      </c>
      <c r="H19" s="40">
        <v>3</v>
      </c>
      <c r="I19" s="41">
        <v>100</v>
      </c>
    </row>
    <row r="20" spans="1:10" x14ac:dyDescent="0.2">
      <c r="A20" s="38" t="s">
        <v>31</v>
      </c>
      <c r="B20" s="40">
        <v>112</v>
      </c>
      <c r="C20" s="40">
        <v>14</v>
      </c>
      <c r="D20" s="40">
        <v>31</v>
      </c>
      <c r="E20" s="40">
        <f t="shared" si="0"/>
        <v>157</v>
      </c>
      <c r="F20" s="41">
        <v>45.5</v>
      </c>
      <c r="G20" s="41">
        <v>8.3000000000000007</v>
      </c>
      <c r="H20" s="40">
        <v>9</v>
      </c>
      <c r="I20" s="41">
        <f>2/H20*100</f>
        <v>22.222222222222221</v>
      </c>
    </row>
    <row r="21" spans="1:10" x14ac:dyDescent="0.2">
      <c r="A21" s="61" t="s">
        <v>28</v>
      </c>
      <c r="B21" s="62">
        <f>+B7+B8+B9+B13+B14+B15+B16+B17+B18+B19+B20</f>
        <v>915</v>
      </c>
      <c r="C21" s="62">
        <f>+C7+C8+C9+C13+C14+C15+C16+C17+C18+C19+C20</f>
        <v>94</v>
      </c>
      <c r="D21" s="62">
        <f>+D7+D8+D9+D13+D14+D15+D16+D17+D18+D19+D20</f>
        <v>469</v>
      </c>
      <c r="E21" s="62">
        <f>+E7+E8+E9+E13+E14+E15+E16+E17+E18+E19+E20</f>
        <v>1478</v>
      </c>
      <c r="F21" s="63">
        <f>928/E21*100</f>
        <v>62.787550744248989</v>
      </c>
      <c r="G21" s="63">
        <f>158/E21*100</f>
        <v>10.690121786197563</v>
      </c>
      <c r="H21" s="62">
        <f>+H7+H8+H9+H13+H14+H15+H16+H17+H18+H19+H20</f>
        <v>98</v>
      </c>
      <c r="I21" s="63">
        <f>63/H21*100</f>
        <v>64.285714285714292</v>
      </c>
    </row>
    <row r="22" spans="1:10" x14ac:dyDescent="0.2">
      <c r="A22" s="38" t="s">
        <v>4</v>
      </c>
      <c r="B22" s="40">
        <v>51</v>
      </c>
      <c r="C22" s="40"/>
      <c r="D22" s="40"/>
      <c r="E22" s="40">
        <f>SUM(B22:D22)</f>
        <v>51</v>
      </c>
      <c r="F22" s="41">
        <f>11/E22*100</f>
        <v>21.568627450980394</v>
      </c>
      <c r="G22" s="41">
        <f>4/E22*100</f>
        <v>7.8431372549019605</v>
      </c>
      <c r="H22" s="40">
        <v>4</v>
      </c>
      <c r="I22" s="41">
        <v>50</v>
      </c>
      <c r="J22" s="83"/>
    </row>
    <row r="23" spans="1:10" x14ac:dyDescent="0.2">
      <c r="A23" s="43" t="s">
        <v>78</v>
      </c>
      <c r="B23" s="44"/>
      <c r="C23" s="39"/>
      <c r="D23" s="39">
        <v>9</v>
      </c>
      <c r="E23" s="40">
        <f>SUM(B23:D23)</f>
        <v>9</v>
      </c>
      <c r="F23" s="41">
        <f>1/E23*100</f>
        <v>11.111111111111111</v>
      </c>
      <c r="G23" s="84">
        <f>1/E23*100</f>
        <v>11.111111111111111</v>
      </c>
      <c r="H23" s="40"/>
      <c r="I23" s="41"/>
      <c r="J23" s="83"/>
    </row>
    <row r="24" spans="1:10" x14ac:dyDescent="0.2">
      <c r="A24" s="38" t="s">
        <v>38</v>
      </c>
      <c r="B24" s="40"/>
      <c r="C24" s="40">
        <v>8</v>
      </c>
      <c r="D24" s="40">
        <v>2</v>
      </c>
      <c r="E24" s="40">
        <f>SUM(B24:D24)</f>
        <v>10</v>
      </c>
      <c r="F24" s="41">
        <f>4/E24*100</f>
        <v>40</v>
      </c>
      <c r="G24" s="41">
        <f>1/E24*100</f>
        <v>10</v>
      </c>
      <c r="H24" s="40"/>
      <c r="I24" s="41"/>
      <c r="J24" s="83"/>
    </row>
    <row r="25" spans="1:10" x14ac:dyDescent="0.2">
      <c r="A25" s="38" t="s">
        <v>16</v>
      </c>
      <c r="B25" s="39"/>
      <c r="C25" s="40"/>
      <c r="D25" s="39"/>
      <c r="E25" s="40"/>
      <c r="F25" s="41"/>
      <c r="G25" s="41"/>
      <c r="H25" s="40"/>
      <c r="I25" s="41"/>
      <c r="J25" s="83"/>
    </row>
    <row r="26" spans="1:10" x14ac:dyDescent="0.2">
      <c r="A26" s="38" t="s">
        <v>17</v>
      </c>
      <c r="B26" s="40"/>
      <c r="C26" s="40"/>
      <c r="D26" s="39"/>
      <c r="E26" s="40"/>
      <c r="F26" s="41"/>
      <c r="G26" s="41"/>
      <c r="H26" s="40"/>
      <c r="I26" s="41"/>
      <c r="J26" s="83"/>
    </row>
    <row r="27" spans="1:10" x14ac:dyDescent="0.2">
      <c r="A27" s="38" t="s">
        <v>18</v>
      </c>
      <c r="B27" s="40"/>
      <c r="C27" s="40">
        <v>7</v>
      </c>
      <c r="D27" s="39"/>
      <c r="E27" s="40">
        <f>SUM(B27:D27)</f>
        <v>7</v>
      </c>
      <c r="F27" s="41">
        <v>0</v>
      </c>
      <c r="G27" s="41">
        <f>1/E27*100</f>
        <v>14.285714285714285</v>
      </c>
      <c r="H27" s="40"/>
      <c r="I27" s="41"/>
      <c r="J27" s="83"/>
    </row>
    <row r="28" spans="1:10" x14ac:dyDescent="0.2">
      <c r="A28" s="38" t="s">
        <v>24</v>
      </c>
      <c r="B28" s="40"/>
      <c r="C28" s="40">
        <v>17</v>
      </c>
      <c r="D28" s="40">
        <v>2</v>
      </c>
      <c r="E28" s="40">
        <f>SUM(B28:D28)</f>
        <v>19</v>
      </c>
      <c r="F28" s="41">
        <f>4/E28*100</f>
        <v>21.052631578947366</v>
      </c>
      <c r="G28" s="41">
        <f>4/E28*100</f>
        <v>21.052631578947366</v>
      </c>
      <c r="H28" s="40"/>
      <c r="I28" s="41"/>
      <c r="J28" s="83"/>
    </row>
    <row r="29" spans="1:10" x14ac:dyDescent="0.2">
      <c r="A29" s="38" t="s">
        <v>79</v>
      </c>
      <c r="B29" s="40"/>
      <c r="C29" s="40">
        <v>14</v>
      </c>
      <c r="D29" s="40"/>
      <c r="E29" s="40">
        <f>SUM(B29:D29)</f>
        <v>14</v>
      </c>
      <c r="F29" s="41">
        <v>0</v>
      </c>
      <c r="G29" s="41">
        <v>0</v>
      </c>
      <c r="H29" s="40"/>
      <c r="I29" s="41"/>
      <c r="J29" s="83"/>
    </row>
    <row r="30" spans="1:10" ht="19.5" customHeight="1" x14ac:dyDescent="0.2">
      <c r="A30" s="43" t="s">
        <v>80</v>
      </c>
      <c r="B30" s="40">
        <v>2</v>
      </c>
      <c r="C30" s="40">
        <v>23</v>
      </c>
      <c r="D30" s="40">
        <v>8</v>
      </c>
      <c r="E30" s="40">
        <f>SUM(B30:D30)</f>
        <v>33</v>
      </c>
      <c r="F30" s="41">
        <f>19/E30*100</f>
        <v>57.575757575757578</v>
      </c>
      <c r="G30" s="41">
        <f>7/E30*100</f>
        <v>21.212121212121211</v>
      </c>
      <c r="H30" s="40"/>
      <c r="I30" s="41"/>
      <c r="J30" s="83"/>
    </row>
    <row r="31" spans="1:10" x14ac:dyDescent="0.2">
      <c r="A31" s="38" t="s">
        <v>23</v>
      </c>
      <c r="B31" s="40">
        <v>1</v>
      </c>
      <c r="C31" s="40">
        <v>10</v>
      </c>
      <c r="D31" s="40"/>
      <c r="E31" s="40"/>
      <c r="F31" s="41"/>
      <c r="G31" s="41"/>
      <c r="H31" s="40"/>
      <c r="I31" s="41"/>
      <c r="J31" s="83"/>
    </row>
    <row r="32" spans="1:10" x14ac:dyDescent="0.2">
      <c r="A32" s="43" t="s">
        <v>14</v>
      </c>
      <c r="B32" s="40"/>
      <c r="C32" s="40">
        <v>14</v>
      </c>
      <c r="D32" s="40"/>
      <c r="E32" s="40">
        <f>SUM(B32:D32)</f>
        <v>14</v>
      </c>
      <c r="F32" s="41">
        <f>4/E32*100</f>
        <v>28.571428571428569</v>
      </c>
      <c r="G32" s="41">
        <f>3/E32*100</f>
        <v>21.428571428571427</v>
      </c>
      <c r="H32" s="40"/>
      <c r="I32" s="41"/>
      <c r="J32" s="83"/>
    </row>
    <row r="33" spans="1:9" x14ac:dyDescent="0.2">
      <c r="A33" s="61" t="s">
        <v>10</v>
      </c>
      <c r="B33" s="69">
        <f>SUM(B22:B32)</f>
        <v>54</v>
      </c>
      <c r="C33" s="69">
        <f>SUM(C22:C32)</f>
        <v>93</v>
      </c>
      <c r="D33" s="69">
        <f>SUM(D22:D32)</f>
        <v>21</v>
      </c>
      <c r="E33" s="69">
        <f>SUM(E22:E32)</f>
        <v>157</v>
      </c>
      <c r="F33" s="63">
        <f>56/E33*100</f>
        <v>35.668789808917197</v>
      </c>
      <c r="G33" s="63">
        <f>24/E33*100</f>
        <v>15.286624203821656</v>
      </c>
      <c r="H33" s="62">
        <f>SUM(H22:H32)</f>
        <v>4</v>
      </c>
      <c r="I33" s="63">
        <v>50</v>
      </c>
    </row>
    <row r="34" spans="1:9" x14ac:dyDescent="0.2">
      <c r="A34" s="38" t="s">
        <v>25</v>
      </c>
      <c r="B34" s="44"/>
      <c r="C34" s="44"/>
      <c r="D34" s="45">
        <v>3</v>
      </c>
      <c r="E34" s="45">
        <f>SUM(C34:D34)</f>
        <v>3</v>
      </c>
      <c r="F34" s="41">
        <f>1/E34*100</f>
        <v>33.333333333333329</v>
      </c>
      <c r="G34" s="41">
        <v>0</v>
      </c>
      <c r="H34" s="40"/>
      <c r="I34" s="41"/>
    </row>
    <row r="35" spans="1:9" x14ac:dyDescent="0.2">
      <c r="A35" s="38" t="s">
        <v>5</v>
      </c>
      <c r="B35" s="39"/>
      <c r="C35" s="45"/>
      <c r="D35" s="44"/>
      <c r="E35" s="45"/>
      <c r="F35" s="41"/>
      <c r="G35" s="41"/>
      <c r="H35" s="40"/>
      <c r="I35" s="41"/>
    </row>
    <row r="36" spans="1:9" ht="13.15" customHeight="1" x14ac:dyDescent="0.2">
      <c r="A36" s="38" t="s">
        <v>19</v>
      </c>
      <c r="B36" s="39"/>
      <c r="C36" s="45">
        <v>10</v>
      </c>
      <c r="D36" s="44"/>
      <c r="E36" s="45">
        <f>SUM(C36:D37)</f>
        <v>10</v>
      </c>
      <c r="F36" s="41">
        <f>2/E36*100</f>
        <v>20</v>
      </c>
      <c r="G36" s="41">
        <v>0</v>
      </c>
      <c r="H36" s="40"/>
      <c r="I36" s="41"/>
    </row>
    <row r="37" spans="1:9" x14ac:dyDescent="0.2">
      <c r="A37" s="43" t="s">
        <v>13</v>
      </c>
      <c r="B37" s="45"/>
      <c r="C37" s="45"/>
      <c r="D37" s="45"/>
      <c r="E37" s="45"/>
      <c r="F37" s="41"/>
      <c r="G37" s="41"/>
      <c r="H37" s="40"/>
      <c r="I37" s="41"/>
    </row>
    <row r="38" spans="1:9" x14ac:dyDescent="0.2">
      <c r="A38" s="43" t="s">
        <v>36</v>
      </c>
      <c r="B38" s="45"/>
      <c r="C38" s="39">
        <v>3</v>
      </c>
      <c r="D38" s="44"/>
      <c r="E38" s="45">
        <f>SUM(C38:D38)</f>
        <v>3</v>
      </c>
      <c r="F38" s="41"/>
      <c r="G38" s="41"/>
      <c r="H38" s="40"/>
      <c r="I38" s="41"/>
    </row>
    <row r="39" spans="1:9" x14ac:dyDescent="0.2">
      <c r="A39" s="38" t="s">
        <v>26</v>
      </c>
      <c r="B39" s="45"/>
      <c r="C39" s="45">
        <v>10</v>
      </c>
      <c r="D39" s="45">
        <v>6</v>
      </c>
      <c r="E39" s="45">
        <f>SUM(C39:D39)</f>
        <v>16</v>
      </c>
      <c r="F39" s="41">
        <v>100</v>
      </c>
      <c r="G39" s="41">
        <v>0</v>
      </c>
      <c r="H39" s="40"/>
      <c r="I39" s="41"/>
    </row>
    <row r="40" spans="1:9" x14ac:dyDescent="0.2">
      <c r="A40" s="38" t="s">
        <v>29</v>
      </c>
      <c r="B40" s="45">
        <v>3</v>
      </c>
      <c r="C40" s="45">
        <v>69</v>
      </c>
      <c r="D40" s="45">
        <v>60</v>
      </c>
      <c r="E40" s="45">
        <f>SUM(B40:D40)</f>
        <v>132</v>
      </c>
      <c r="F40" s="41">
        <v>71.7</v>
      </c>
      <c r="G40" s="41">
        <f>14/E40*100</f>
        <v>10.606060606060606</v>
      </c>
      <c r="H40" s="40">
        <v>3</v>
      </c>
      <c r="I40" s="41">
        <f>1/H40*100</f>
        <v>33.333333333333329</v>
      </c>
    </row>
    <row r="41" spans="1:9" x14ac:dyDescent="0.2">
      <c r="A41" s="43" t="s">
        <v>12</v>
      </c>
      <c r="B41" s="45"/>
      <c r="C41" s="45">
        <v>1</v>
      </c>
      <c r="D41" s="45">
        <v>3</v>
      </c>
      <c r="E41" s="45">
        <f>SUM(C41:D41)</f>
        <v>4</v>
      </c>
      <c r="F41" s="41">
        <f>1/E41*100</f>
        <v>25</v>
      </c>
      <c r="G41" s="41">
        <f>3/E41*100</f>
        <v>75</v>
      </c>
      <c r="H41" s="40"/>
      <c r="I41" s="41"/>
    </row>
    <row r="42" spans="1:9" x14ac:dyDescent="0.2">
      <c r="A42" s="61" t="s">
        <v>11</v>
      </c>
      <c r="B42" s="62">
        <f>SUM(B34:B41)</f>
        <v>3</v>
      </c>
      <c r="C42" s="62">
        <f>SUM(C34:C41)</f>
        <v>93</v>
      </c>
      <c r="D42" s="62">
        <f t="shared" ref="D42:E42" si="1">SUM(D34:D41)</f>
        <v>72</v>
      </c>
      <c r="E42" s="62">
        <f t="shared" si="1"/>
        <v>168</v>
      </c>
      <c r="F42" s="63">
        <f>116/E42*100</f>
        <v>69.047619047619051</v>
      </c>
      <c r="G42" s="63">
        <f>26/E42*100</f>
        <v>15.476190476190476</v>
      </c>
      <c r="H42" s="62">
        <f t="shared" ref="H42" si="2">SUM(H34:H41)</f>
        <v>3</v>
      </c>
      <c r="I42" s="64">
        <v>33.299999999999997</v>
      </c>
    </row>
    <row r="43" spans="1:9" x14ac:dyDescent="0.2">
      <c r="A43" s="65"/>
      <c r="B43" s="66"/>
      <c r="C43" s="66"/>
      <c r="D43" s="66"/>
      <c r="E43" s="66"/>
      <c r="F43" s="67"/>
      <c r="G43" s="67"/>
      <c r="H43" s="66"/>
      <c r="I43" s="68"/>
    </row>
    <row r="44" spans="1:9" x14ac:dyDescent="0.2">
      <c r="A44" s="46" t="s">
        <v>6</v>
      </c>
      <c r="B44" s="47">
        <f>+B21+B33+B42+B43</f>
        <v>972</v>
      </c>
      <c r="C44" s="47">
        <f>+C21+C33+C42+C43</f>
        <v>280</v>
      </c>
      <c r="D44" s="47">
        <f>+D21+D33+D42+D43</f>
        <v>562</v>
      </c>
      <c r="E44" s="47">
        <f>+E21+E33+E42+E43</f>
        <v>1803</v>
      </c>
      <c r="F44" s="48">
        <f>1133/E44*100</f>
        <v>62.839711591791456</v>
      </c>
      <c r="G44" s="49">
        <f>172/E44*100</f>
        <v>9.5396561286744319</v>
      </c>
      <c r="H44" s="47">
        <f>+H21+H33+H42+H43</f>
        <v>105</v>
      </c>
      <c r="I44" s="50">
        <f>66/H44*100</f>
        <v>62.857142857142854</v>
      </c>
    </row>
    <row r="45" spans="1:9" x14ac:dyDescent="0.2">
      <c r="A45" s="37"/>
      <c r="B45" s="58"/>
      <c r="C45" s="58"/>
      <c r="D45" s="58"/>
      <c r="E45" s="58"/>
      <c r="F45" s="59"/>
      <c r="G45" s="60"/>
      <c r="H45" s="58"/>
      <c r="I45" s="59"/>
    </row>
    <row r="46" spans="1:9" x14ac:dyDescent="0.2">
      <c r="A46" s="51" t="s">
        <v>67</v>
      </c>
      <c r="E46" s="80"/>
      <c r="I46" s="22"/>
    </row>
    <row r="47" spans="1:9" ht="39.75" customHeight="1" x14ac:dyDescent="0.2">
      <c r="A47" s="88" t="s">
        <v>45</v>
      </c>
      <c r="B47" s="88"/>
      <c r="C47" s="88"/>
      <c r="D47" s="88"/>
      <c r="E47" s="88"/>
      <c r="F47" s="88"/>
      <c r="G47" s="88"/>
      <c r="H47" s="88"/>
      <c r="I47" s="88"/>
    </row>
    <row r="48" spans="1:9" ht="13.5" customHeight="1" x14ac:dyDescent="0.2">
      <c r="A48" s="52" t="s">
        <v>37</v>
      </c>
      <c r="B48" s="53"/>
      <c r="C48" s="53"/>
      <c r="D48" s="53"/>
      <c r="E48" s="53"/>
      <c r="F48" s="53"/>
      <c r="G48" s="53"/>
      <c r="H48" s="53"/>
      <c r="I48" s="53"/>
    </row>
    <row r="49" spans="1:9" x14ac:dyDescent="0.2">
      <c r="A49" s="52" t="s">
        <v>35</v>
      </c>
      <c r="B49" s="24"/>
      <c r="C49" s="24"/>
      <c r="D49" s="24"/>
      <c r="E49" s="24"/>
      <c r="F49" s="54"/>
      <c r="G49" s="24"/>
      <c r="H49" s="32"/>
      <c r="I49" s="24"/>
    </row>
    <row r="50" spans="1:9" ht="24" customHeight="1" x14ac:dyDescent="0.2">
      <c r="A50" s="26" t="s">
        <v>66</v>
      </c>
      <c r="E50" s="55"/>
    </row>
  </sheetData>
  <mergeCells count="2">
    <mergeCell ref="A47:I47"/>
    <mergeCell ref="H5:I5"/>
  </mergeCells>
  <phoneticPr fontId="2" type="noConversion"/>
  <pageMargins left="0" right="0" top="0.59055118110236227" bottom="0.6692913385826772" header="0.35433070866141736" footer="0.51181102362204722"/>
  <pageSetup paperSize="9" scale="6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323F8CFF-1786-43C8-AE58-37DDF4A758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8.03 Notice</vt:lpstr>
      <vt:lpstr>8.03 Graphique 1</vt:lpstr>
      <vt:lpstr>8.03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;8.10</dc:title>
  <dc:creator>DEPP-MENJ - Ministère de l'Education nationale et de la Jeunesse;Direction de l'évaluation de la prospective et de la performance</dc:creator>
  <cp:lastModifiedBy>Santa Susini</cp:lastModifiedBy>
  <cp:lastPrinted>2024-01-10T14:17:30Z</cp:lastPrinted>
  <dcterms:created xsi:type="dcterms:W3CDTF">2013-05-16T09:51:55Z</dcterms:created>
  <dcterms:modified xsi:type="dcterms:W3CDTF">2026-02-11T09:29:03Z</dcterms:modified>
  <cp:contentStatus>Publié</cp:contentStatus>
</cp:coreProperties>
</file>