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s.susini\Nextcloud2\Stats corses\2025\PUBLICATION\"/>
    </mc:Choice>
  </mc:AlternateContent>
  <bookViews>
    <workbookView xWindow="0" yWindow="0" windowWidth="28800" windowHeight="9075" activeTab="1"/>
  </bookViews>
  <sheets>
    <sheet name="8.03 Notice" sheetId="11" r:id="rId1"/>
    <sheet name="8.03 Graphique 1" sheetId="10" r:id="rId2"/>
    <sheet name="8.03 Tableau 2" sheetId="1" r:id="rId3"/>
  </sheets>
  <calcPr calcId="162913"/>
</workbook>
</file>

<file path=xl/calcChain.xml><?xml version="1.0" encoding="utf-8"?>
<calcChain xmlns="http://schemas.openxmlformats.org/spreadsheetml/2006/main">
  <c r="G21" i="1" l="1"/>
  <c r="G38" i="1"/>
  <c r="G31" i="1"/>
  <c r="I16" i="1"/>
  <c r="I8" i="1"/>
  <c r="I18" i="1"/>
  <c r="G35" i="1"/>
  <c r="G29" i="1"/>
  <c r="G37" i="1"/>
  <c r="G26" i="1"/>
  <c r="G24" i="1"/>
  <c r="G23" i="1"/>
  <c r="G39" i="1"/>
  <c r="G28" i="1"/>
  <c r="F29" i="1"/>
  <c r="F37" i="1"/>
  <c r="F26" i="1"/>
  <c r="F24" i="1"/>
  <c r="F39" i="1"/>
  <c r="F28" i="1"/>
  <c r="E29" i="1"/>
  <c r="E24" i="1"/>
  <c r="E39" i="1"/>
  <c r="C36" i="1"/>
  <c r="I20" i="1" l="1"/>
  <c r="I17" i="1"/>
  <c r="I15" i="1"/>
  <c r="I13" i="1"/>
  <c r="I9" i="1"/>
  <c r="C38" i="1" l="1"/>
  <c r="E36" i="1" l="1"/>
  <c r="F36" i="1" l="1"/>
  <c r="G36" i="1"/>
  <c r="B21" i="1"/>
  <c r="I36" i="1" l="1"/>
  <c r="E32" i="1"/>
  <c r="H21" i="1"/>
  <c r="C21" i="1"/>
  <c r="I21" i="1" l="1"/>
  <c r="E8" i="1"/>
  <c r="F8" i="1" l="1"/>
  <c r="G8" i="1"/>
  <c r="A3" i="1"/>
  <c r="A3" i="10"/>
  <c r="H38" i="1" l="1"/>
  <c r="C31" i="1"/>
  <c r="C41" i="1" s="1"/>
  <c r="E17" i="1"/>
  <c r="E28" i="1"/>
  <c r="E35" i="1"/>
  <c r="E23" i="1"/>
  <c r="E34" i="1"/>
  <c r="E26" i="1"/>
  <c r="E27" i="1"/>
  <c r="E37" i="1"/>
  <c r="H31" i="1"/>
  <c r="H41" i="1" s="1"/>
  <c r="I41" i="1" s="1"/>
  <c r="E30" i="1"/>
  <c r="E25" i="1"/>
  <c r="G25" i="1" s="1"/>
  <c r="G17" i="1" l="1"/>
  <c r="F17" i="1"/>
  <c r="F23" i="1"/>
  <c r="G30" i="1"/>
  <c r="F30" i="1"/>
  <c r="F34" i="1"/>
  <c r="E22" i="1"/>
  <c r="D21" i="1"/>
  <c r="G22" i="1" l="1"/>
  <c r="F22" i="1"/>
  <c r="E31" i="1"/>
  <c r="E9" i="1"/>
  <c r="E10" i="1"/>
  <c r="E11" i="1"/>
  <c r="E12" i="1"/>
  <c r="E13" i="1"/>
  <c r="E14" i="1"/>
  <c r="E15" i="1"/>
  <c r="E16" i="1"/>
  <c r="E18" i="1"/>
  <c r="E19" i="1"/>
  <c r="E20" i="1"/>
  <c r="E7" i="1"/>
  <c r="D38" i="1"/>
  <c r="E38" i="1"/>
  <c r="B38" i="1"/>
  <c r="D31" i="1"/>
  <c r="B31" i="1"/>
  <c r="B41" i="1" s="1"/>
  <c r="F14" i="1" l="1"/>
  <c r="G14" i="1"/>
  <c r="F16" i="1"/>
  <c r="G16" i="1"/>
  <c r="G7" i="1"/>
  <c r="F7" i="1"/>
  <c r="G15" i="1"/>
  <c r="F15" i="1"/>
  <c r="F9" i="1"/>
  <c r="G9" i="1"/>
  <c r="F13" i="1"/>
  <c r="G13" i="1"/>
  <c r="G20" i="1"/>
  <c r="F20" i="1"/>
  <c r="G18" i="1"/>
  <c r="F18" i="1"/>
  <c r="F19" i="1"/>
  <c r="G19" i="1"/>
  <c r="D41" i="1"/>
  <c r="F31" i="1"/>
  <c r="F38" i="1"/>
  <c r="E21" i="1"/>
  <c r="E41" i="1" l="1"/>
  <c r="F41" i="1"/>
  <c r="G41" i="1"/>
  <c r="F21" i="1"/>
</calcChain>
</file>

<file path=xl/sharedStrings.xml><?xml version="1.0" encoding="utf-8"?>
<sst xmlns="http://schemas.openxmlformats.org/spreadsheetml/2006/main" count="82" uniqueCount="78">
  <si>
    <t>Arts plastiques</t>
  </si>
  <si>
    <t>Lettres</t>
  </si>
  <si>
    <t>Philosophie</t>
  </si>
  <si>
    <t>Physique-chimie</t>
  </si>
  <si>
    <t>Technologie</t>
  </si>
  <si>
    <t>Industries graphiques</t>
  </si>
  <si>
    <t>Ensemble</t>
  </si>
  <si>
    <t>Secteur public</t>
  </si>
  <si>
    <t>Part des femmes (%)</t>
  </si>
  <si>
    <t>Part des non-titulaires (%)</t>
  </si>
  <si>
    <t>Total domaines de la production</t>
  </si>
  <si>
    <t xml:space="preserve">Total domaines des services </t>
  </si>
  <si>
    <t>Hôtellerie : services, tourisme</t>
  </si>
  <si>
    <t xml:space="preserve">Hôtellerie : techniques culinaires </t>
  </si>
  <si>
    <t xml:space="preserve">Mathématiques </t>
  </si>
  <si>
    <t>Génie civil</t>
  </si>
  <si>
    <t>Génie thermique</t>
  </si>
  <si>
    <t>Autres activités : conduite, navigation</t>
  </si>
  <si>
    <t>Langues</t>
  </si>
  <si>
    <t>Histoire-géographie</t>
  </si>
  <si>
    <t>Sciences économiques et sociales</t>
  </si>
  <si>
    <t>Métiers des arts appliqués</t>
  </si>
  <si>
    <t>Génie mécanique</t>
  </si>
  <si>
    <t>Informatique, télématique</t>
  </si>
  <si>
    <t>Paramédical et social, soins personnels</t>
  </si>
  <si>
    <t>Total</t>
  </si>
  <si>
    <t>Total disciplines générales</t>
  </si>
  <si>
    <t>Économie et gestion</t>
  </si>
  <si>
    <t>Éducation musicale</t>
  </si>
  <si>
    <t>Éducation physique et sportive</t>
  </si>
  <si>
    <t>Formations en collège y compris Segpa</t>
  </si>
  <si>
    <t>Formations professionnelles en lycée</t>
  </si>
  <si>
    <t>Formations générales et technologiques en lycée</t>
  </si>
  <si>
    <r>
      <rPr>
        <b/>
        <sz val="8"/>
        <rFont val="Arial"/>
        <family val="2"/>
      </rPr>
      <t xml:space="preserve">3. </t>
    </r>
    <r>
      <rPr>
        <sz val="8"/>
        <rFont val="Arial"/>
        <family val="2"/>
      </rPr>
      <t>EFS : économie familiale et sociale.</t>
    </r>
  </si>
  <si>
    <r>
      <rPr>
        <b/>
        <sz val="8"/>
        <rFont val="Arial"/>
        <family val="2"/>
      </rPr>
      <t xml:space="preserve">2. </t>
    </r>
    <r>
      <rPr>
        <sz val="8"/>
        <rFont val="Arial"/>
        <family val="2"/>
      </rPr>
      <t>Englobe également les disciplines d'encadrement des ateliers (industrie)</t>
    </r>
  </si>
  <si>
    <t>Génie industriel (2)</t>
  </si>
  <si>
    <t>Mathématiques</t>
  </si>
  <si>
    <t>Année</t>
  </si>
  <si>
    <t>Total domaine de la production et des services</t>
  </si>
  <si>
    <t>Champ</t>
  </si>
  <si>
    <t>Secteur privé sous contrat</t>
  </si>
  <si>
    <t>Total privé sous contrat</t>
  </si>
  <si>
    <r>
      <rPr>
        <b/>
        <sz val="8"/>
        <rFont val="Arial"/>
        <family val="2"/>
      </rPr>
      <t>1.</t>
    </r>
    <r>
      <rPr>
        <sz val="8"/>
        <rFont val="Arial"/>
        <family val="2"/>
      </rPr>
      <t xml:space="preserve"> Uniquement les enseignants chargés d'élèves à l'année. Ces enseignants sont un peu plus nombreux que les "enseignants sur classes attitrées" des fiches précédentes. Par exemple, certains remplaçants peuvent être affectés en partie dès la rentrée pour assurer les cours face à élèves. Les enseignants sont comptabilisés au prorata de leur enseignement dans chaque niveau de formation.</t>
    </r>
  </si>
  <si>
    <r>
      <t xml:space="preserve">1. </t>
    </r>
    <r>
      <rPr>
        <sz val="8"/>
        <rFont val="Arial"/>
        <family val="2"/>
      </rPr>
      <t>Uniquement les enseignants chargés d'élèves à l'année. Ces enseignants sont un peu plus nombreux que les "enseignants sur classes attitrées" des fiches précédentes. Par exemple, certains remplaçants peuvent être affectés en partie dès la rentrée pour assurer les cours face à élèves.</t>
    </r>
  </si>
  <si>
    <t xml:space="preserve">               dont : anglais</t>
  </si>
  <si>
    <t xml:space="preserve">                         espagnol</t>
  </si>
  <si>
    <t xml:space="preserve">                         allemand</t>
  </si>
  <si>
    <t>Sommaire</t>
  </si>
  <si>
    <t>Précisions</t>
  </si>
  <si>
    <t>La répartition des effectifs par niveau de formation est légèrement différente de celle du RERS de l’an dernier en raison d'un changement de méthodologie.</t>
  </si>
  <si>
    <t>L’enseignement non spécialisé englobe les disciplines généralistes dispensées principalement en Segpa, UPE2A, etc., et les enseignements du braille et du langage des signes.</t>
  </si>
  <si>
    <t>Source</t>
  </si>
  <si>
    <t>DEPP, Bases relais.</t>
  </si>
  <si>
    <t>En raison des arrondis, il arrive que dans certains tableaux et graphiques, la somme des pourcentages ne corresponde pas exactement à 100 %.</t>
  </si>
  <si>
    <t>Signes conventionnels utilisés</t>
  </si>
  <si>
    <r>
      <rPr>
        <b/>
        <sz val="8"/>
        <rFont val="Arial"/>
        <family val="2"/>
      </rPr>
      <t>0</t>
    </r>
    <r>
      <rPr>
        <sz val="8"/>
        <rFont val="Arial"/>
        <family val="2"/>
      </rPr>
      <t xml:space="preserve"> Résultat non significatif (n.s.)ou valeur inférieure à 0,05</t>
    </r>
  </si>
  <si>
    <r>
      <rPr>
        <b/>
        <sz val="8"/>
        <rFont val="Arial"/>
        <family val="2"/>
      </rPr>
      <t>(blanc)</t>
    </r>
    <r>
      <rPr>
        <sz val="8"/>
        <rFont val="Arial"/>
        <family val="2"/>
      </rPr>
      <t xml:space="preserve"> Absence d’effectif ou pas d’effectif possible</t>
    </r>
  </si>
  <si>
    <r>
      <rPr>
        <b/>
        <sz val="8"/>
        <rFont val="Arial"/>
        <family val="2"/>
      </rPr>
      <t xml:space="preserve">n.d. </t>
    </r>
    <r>
      <rPr>
        <sz val="8"/>
        <rFont val="Arial"/>
        <family val="2"/>
      </rPr>
      <t>Information non disponible</t>
    </r>
  </si>
  <si>
    <r>
      <rPr>
        <b/>
        <sz val="8"/>
        <rFont val="Arial"/>
        <family val="2"/>
      </rPr>
      <t>p</t>
    </r>
    <r>
      <rPr>
        <sz val="8"/>
        <rFont val="Arial"/>
        <family val="2"/>
      </rPr>
      <t xml:space="preserve"> Données provisoires</t>
    </r>
  </si>
  <si>
    <t xml:space="preserve">[1] Évolution de la part des enseignants non-titulaires dans le secteur public pour certains groupes de discipline </t>
  </si>
  <si>
    <t>Sciences de la vie et de la terre</t>
  </si>
  <si>
    <t>Corse</t>
  </si>
  <si>
    <t>► Champ :Région Corse secteur public</t>
  </si>
  <si>
    <t>Source : DEPP / BSA</t>
  </si>
  <si>
    <t>► Champ : Région Corse Public et privé sous contrat.</t>
  </si>
  <si>
    <t>Actualisé le</t>
  </si>
  <si>
    <t>Repères statistiques corses</t>
  </si>
  <si>
    <t>Publication annuelle de la division de la prospective et des statistiques académiques (DPSA) de l'Académie de Corse.</t>
  </si>
  <si>
    <t>https://www.ac-corse.fr/l-academie-en-chiffres-123583</t>
  </si>
  <si>
    <t>8.03 Les enseignants du second degré par discipline</t>
  </si>
  <si>
    <t>RERS 8.03 Les enseignants non titulaires du second degré par discipline</t>
  </si>
  <si>
    <t>RERS 8.03 Les enseignants du second degré par discipline</t>
  </si>
  <si>
    <r>
      <t>Regroupement des disciplines</t>
    </r>
    <r>
      <rPr>
        <sz val="8"/>
        <rFont val="Arial"/>
        <family val="2"/>
      </rPr>
      <t> - Un professeur du second degré est affecté sur un poste pour y assurer un enseignement d’une ou plusieurs disciplines (postes bivalents). Les disciplines de postes étant nombreuses, elles sont ici regroupées. Par exemple, le groupe Lettres comprend principalement les lettres classiques et les lettres modernes, mais aussi les disciplines bivalentes lettres-histoire-géographie, lettres-langues, lettres-EPS, etc.</t>
    </r>
  </si>
  <si>
    <t>DPSA, RSC 2024</t>
  </si>
  <si>
    <t xml:space="preserve">[2] Les enseignants chargés d'élèves à l'année dans le second degré par groupe de disciplines en 2024-2025 </t>
  </si>
  <si>
    <t>Biotech.-santé-environnement-génie biologique et biochimie</t>
  </si>
  <si>
    <t>Enseignement non specialise</t>
  </si>
  <si>
    <t>Genie electrique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</si>
</sst>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64" formatCode="_-* #,##0.00\ _€_-;\-* #,##0.00\ _€_-;_-* &quot;-&quot;??\ _€_-;_-@_-"/>
    <numFmt numFmtId="165" formatCode="0.0"/>
    <numFmt numFmtId="166" formatCode="_-* #,##0\ _€_-;\-* #,##0\ _€_-;_-* &quot;-&quot;??\ _€_-;_-@_-"/>
    <numFmt numFmtId="167" formatCode="#,##0.0"/>
    <numFmt numFmtId="168" formatCode="#,##0.0_ ;\-#,##0.0\ "/>
    <numFmt numFmtId="169" formatCode="_-* #,##0.0\ _€_-;\-* #,##0.0\ _€_-;_-* &quot;-&quot;?\ _€_-;_-@_-"/>
    <numFmt numFmtId="170" formatCode="_(* #,##0_);_(* \(#,##0\);_(* &quot;-&quot;_);_(@_)"/>
    <numFmt numFmtId="171" formatCode="_(* #,##0.00_);_(* \(#,##0.00\);_(* &quot;-&quot;??_);_(@_)"/>
    <numFmt numFmtId="172" formatCode="_(&quot;$&quot;* #,##0_);_(&quot;$&quot;* \(#,##0\);_(&quot;$&quot;* &quot;-&quot;_);_(@_)"/>
    <numFmt numFmtId="173" formatCode="_(&quot;$&quot;* #,##0.00_);_(&quot;$&quot;* \(#,##0.00\);_(&quot;$&quot;* &quot;-&quot;??_);_(@_)"/>
    <numFmt numFmtId="174" formatCode="[$-F800]dddd\,\ mmmm\ dd\,\ yyyy"/>
  </numFmts>
  <fonts count="50" x14ac:knownFonts="1">
    <font>
      <sz val="10"/>
      <name val="Arial"/>
    </font>
    <font>
      <sz val="10"/>
      <name val="Arial"/>
      <family val="2"/>
    </font>
    <font>
      <sz val="8"/>
      <name val="Arial"/>
      <family val="2"/>
    </font>
    <font>
      <b/>
      <sz val="9"/>
      <name val="Arial"/>
      <family val="2"/>
    </font>
    <font>
      <b/>
      <sz val="8"/>
      <color indexed="12"/>
      <name val="Arial"/>
      <family val="2"/>
    </font>
    <font>
      <sz val="10"/>
      <name val="MS Sans Serif"/>
      <family val="2"/>
    </font>
    <font>
      <b/>
      <sz val="11"/>
      <name val="Arial"/>
      <family val="2"/>
    </font>
    <font>
      <b/>
      <sz val="8"/>
      <name val="Arial"/>
      <family val="2"/>
    </font>
    <font>
      <u/>
      <sz val="10"/>
      <color indexed="12"/>
      <name val="Arial"/>
      <family val="2"/>
    </font>
    <font>
      <i/>
      <sz val="10"/>
      <name val="Arial"/>
      <family val="2"/>
    </font>
    <font>
      <b/>
      <sz val="10"/>
      <name val="Arial"/>
      <family val="2"/>
    </font>
    <font>
      <sz val="8"/>
      <color indexed="8"/>
      <name val="Arial"/>
      <family val="2"/>
    </font>
    <font>
      <i/>
      <sz val="8"/>
      <name val="Arial"/>
      <family val="2"/>
    </font>
    <font>
      <sz val="10"/>
      <name val="MS Sans Serif"/>
      <family val="2"/>
    </font>
    <font>
      <b/>
      <sz val="18"/>
      <color indexed="56"/>
      <name val="Cambria"/>
      <family val="2"/>
    </font>
    <font>
      <b/>
      <sz val="10"/>
      <color indexed="9"/>
      <name val="Arial"/>
      <family val="2"/>
    </font>
    <font>
      <sz val="10"/>
      <color indexed="8"/>
      <name val="Arial"/>
      <family val="2"/>
    </font>
    <font>
      <sz val="10"/>
      <color indexed="9"/>
      <name val="Arial"/>
      <family val="2"/>
    </font>
    <font>
      <sz val="10"/>
      <color indexed="20"/>
      <name val="Arial"/>
      <family val="2"/>
    </font>
    <font>
      <b/>
      <sz val="10"/>
      <color indexed="52"/>
      <name val="Arial"/>
      <family val="2"/>
    </font>
    <font>
      <b/>
      <u/>
      <sz val="8.5"/>
      <color indexed="8"/>
      <name val="MS Sans Serif"/>
      <family val="2"/>
    </font>
    <font>
      <b/>
      <sz val="8.5"/>
      <color indexed="12"/>
      <name val="MS Sans Serif"/>
      <family val="2"/>
    </font>
    <font>
      <sz val="10"/>
      <name val="Times New Roman"/>
      <family val="1"/>
    </font>
    <font>
      <sz val="10"/>
      <color indexed="8"/>
      <name val="MS Sans Serif"/>
      <family val="2"/>
    </font>
    <font>
      <i/>
      <sz val="10"/>
      <color indexed="23"/>
      <name val="Arial"/>
      <family val="2"/>
    </font>
    <font>
      <sz val="10"/>
      <color indexed="8"/>
      <name val="Arial"/>
      <family val="2"/>
      <charset val="238"/>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u/>
      <sz val="10"/>
      <color indexed="12"/>
      <name val="MS Sans Serif"/>
      <family val="2"/>
    </font>
    <font>
      <sz val="10"/>
      <color indexed="62"/>
      <name val="Arial"/>
      <family val="2"/>
    </font>
    <font>
      <sz val="8"/>
      <name val="Arial"/>
      <family val="2"/>
      <charset val="238"/>
    </font>
    <font>
      <sz val="10"/>
      <color indexed="52"/>
      <name val="Arial"/>
      <family val="2"/>
    </font>
    <font>
      <sz val="10"/>
      <color indexed="60"/>
      <name val="Arial"/>
      <family val="2"/>
    </font>
    <font>
      <sz val="10"/>
      <name val="System"/>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sz val="10"/>
      <color indexed="10"/>
      <name val="Arial"/>
      <family val="2"/>
    </font>
    <font>
      <sz val="11"/>
      <color theme="1"/>
      <name val="Calibri"/>
      <family val="2"/>
      <scheme val="minor"/>
    </font>
    <font>
      <b/>
      <sz val="8"/>
      <color rgb="FFFA7D00"/>
      <name val="Calibri"/>
      <family val="2"/>
      <scheme val="minor"/>
    </font>
    <font>
      <u/>
      <sz val="11"/>
      <color theme="10"/>
      <name val="Calibri"/>
      <family val="2"/>
      <scheme val="minor"/>
    </font>
    <font>
      <sz val="6"/>
      <name val="Arial"/>
      <family val="2"/>
    </font>
    <font>
      <b/>
      <sz val="15"/>
      <color theme="3"/>
      <name val="Calibri"/>
      <family val="2"/>
      <scheme val="minor"/>
    </font>
    <font>
      <b/>
      <sz val="13"/>
      <color theme="3"/>
      <name val="Arial"/>
      <family val="2"/>
    </font>
    <font>
      <b/>
      <sz val="11"/>
      <color theme="3"/>
      <name val="Arial"/>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9"/>
        <bgColor indexed="64"/>
      </patternFill>
    </fill>
    <fill>
      <patternFill patternType="solid">
        <fgColor indexed="22"/>
        <bgColor indexed="8"/>
      </patternFill>
    </fill>
    <fill>
      <patternFill patternType="solid">
        <fgColor indexed="43"/>
      </patternFill>
    </fill>
    <fill>
      <patternFill patternType="solid">
        <fgColor indexed="10"/>
        <bgColor indexed="64"/>
      </patternFill>
    </fill>
    <fill>
      <patternFill patternType="solid">
        <fgColor rgb="FFF2F2F2"/>
      </patternFill>
    </fill>
  </fills>
  <borders count="29">
    <border>
      <left/>
      <right/>
      <top/>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9"/>
      </left>
      <right style="thin">
        <color indexed="9"/>
      </right>
      <top/>
      <bottom/>
      <diagonal/>
    </border>
    <border>
      <left style="thin">
        <color indexed="9"/>
      </left>
      <right/>
      <top/>
      <bottom/>
      <diagonal/>
    </border>
    <border>
      <left/>
      <right/>
      <top/>
      <bottom style="thin">
        <color indexed="9"/>
      </bottom>
      <diagonal/>
    </border>
    <border>
      <left/>
      <right style="thin">
        <color indexed="9"/>
      </right>
      <top/>
      <bottom style="thin">
        <color indexed="9"/>
      </bottom>
      <diagonal/>
    </border>
    <border>
      <left style="thin">
        <color indexed="9"/>
      </left>
      <right/>
      <top/>
      <bottom style="thin">
        <color indexed="9"/>
      </bottom>
      <diagonal/>
    </border>
    <border>
      <left style="thin">
        <color rgb="FF7F7F7F"/>
      </left>
      <right style="thin">
        <color rgb="FF7F7F7F"/>
      </right>
      <top style="thin">
        <color rgb="FF7F7F7F"/>
      </top>
      <bottom style="thin">
        <color rgb="FF7F7F7F"/>
      </bottom>
      <diagonal/>
    </border>
    <border>
      <left style="thin">
        <color indexed="9"/>
      </left>
      <right style="thin">
        <color theme="0"/>
      </right>
      <top/>
      <bottom/>
      <diagonal/>
    </border>
    <border>
      <left style="thin">
        <color indexed="9"/>
      </left>
      <right style="thin">
        <color theme="0"/>
      </right>
      <top/>
      <bottom style="thin">
        <color theme="0"/>
      </bottom>
      <diagonal/>
    </border>
    <border>
      <left/>
      <right/>
      <top/>
      <bottom style="thick">
        <color theme="4"/>
      </bottom>
      <diagonal/>
    </border>
    <border>
      <left style="thin">
        <color indexed="9"/>
      </left>
      <right style="thin">
        <color indexed="9"/>
      </right>
      <top/>
      <bottom style="thin">
        <color indexed="64"/>
      </bottom>
      <diagonal/>
    </border>
    <border>
      <left style="thin">
        <color indexed="9"/>
      </left>
      <right style="thin">
        <color indexed="9"/>
      </right>
      <top style="thin">
        <color indexed="64"/>
      </top>
      <bottom style="thin">
        <color indexed="64"/>
      </bottom>
      <diagonal/>
    </border>
    <border>
      <left/>
      <right/>
      <top/>
      <bottom style="thick">
        <color theme="4" tint="0.499984740745262"/>
      </bottom>
      <diagonal/>
    </border>
    <border>
      <left/>
      <right/>
      <top/>
      <bottom style="medium">
        <color theme="4" tint="0.39997558519241921"/>
      </bottom>
      <diagonal/>
    </border>
  </borders>
  <cellStyleXfs count="90">
    <xf numFmtId="0" fontId="0" fillId="0" borderId="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8" fillId="3" borderId="0" applyNumberFormat="0" applyBorder="0" applyAlignment="0" applyProtection="0"/>
    <xf numFmtId="0" fontId="2" fillId="16" borderId="1"/>
    <xf numFmtId="0" fontId="44" fillId="25" borderId="21" applyNumberFormat="0" applyAlignment="0" applyProtection="0"/>
    <xf numFmtId="0" fontId="19" fillId="17" borderId="2" applyNumberFormat="0" applyAlignment="0" applyProtection="0"/>
    <xf numFmtId="0" fontId="2" fillId="0" borderId="3"/>
    <xf numFmtId="0" fontId="15" fillId="18" borderId="5" applyNumberFormat="0" applyAlignment="0" applyProtection="0"/>
    <xf numFmtId="0" fontId="20" fillId="19" borderId="0">
      <alignment horizontal="center"/>
    </xf>
    <xf numFmtId="0" fontId="21" fillId="19" borderId="0">
      <alignment horizontal="center" vertical="center"/>
    </xf>
    <xf numFmtId="0" fontId="1" fillId="20" borderId="0">
      <alignment horizontal="center" wrapText="1"/>
    </xf>
    <xf numFmtId="0" fontId="4" fillId="19" borderId="0">
      <alignment horizontal="center"/>
    </xf>
    <xf numFmtId="170" fontId="22" fillId="0" borderId="0" applyFont="0" applyFill="0" applyBorder="0" applyAlignment="0" applyProtection="0"/>
    <xf numFmtId="171" fontId="1" fillId="0" borderId="0" applyFont="0" applyFill="0" applyBorder="0" applyAlignment="0" applyProtection="0"/>
    <xf numFmtId="171" fontId="22" fillId="0" borderId="0" applyFont="0" applyFill="0" applyBorder="0" applyAlignment="0" applyProtection="0"/>
    <xf numFmtId="172" fontId="22" fillId="0" borderId="0" applyFont="0" applyFill="0" applyBorder="0" applyAlignment="0" applyProtection="0"/>
    <xf numFmtId="173" fontId="22" fillId="0" borderId="0" applyFont="0" applyFill="0" applyBorder="0" applyAlignment="0" applyProtection="0"/>
    <xf numFmtId="0" fontId="23" fillId="21" borderId="1" applyBorder="0">
      <protection locked="0"/>
    </xf>
    <xf numFmtId="0" fontId="24" fillId="0" borderId="0" applyNumberFormat="0" applyFill="0" applyBorder="0" applyAlignment="0" applyProtection="0"/>
    <xf numFmtId="0" fontId="11" fillId="19" borderId="3">
      <alignment horizontal="left"/>
    </xf>
    <xf numFmtId="0" fontId="25" fillId="19" borderId="0">
      <alignment horizontal="left"/>
    </xf>
    <xf numFmtId="0" fontId="26" fillId="4" borderId="0" applyNumberFormat="0" applyBorder="0" applyAlignment="0" applyProtection="0"/>
    <xf numFmtId="0" fontId="27" fillId="22" borderId="0">
      <alignment horizontal="right" vertical="top" textRotation="90" wrapText="1"/>
    </xf>
    <xf numFmtId="0" fontId="28" fillId="0" borderId="6" applyNumberFormat="0" applyFill="0" applyAlignment="0" applyProtection="0"/>
    <xf numFmtId="0" fontId="29" fillId="0" borderId="7" applyNumberFormat="0" applyFill="0" applyAlignment="0" applyProtection="0"/>
    <xf numFmtId="0" fontId="30" fillId="0" borderId="8" applyNumberFormat="0" applyFill="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7" borderId="2" applyNumberFormat="0" applyAlignment="0" applyProtection="0"/>
    <xf numFmtId="0" fontId="10" fillId="20" borderId="0">
      <alignment horizontal="center"/>
    </xf>
    <xf numFmtId="0" fontId="2" fillId="19" borderId="9">
      <alignment wrapText="1"/>
    </xf>
    <xf numFmtId="0" fontId="33" fillId="19" borderId="10"/>
    <xf numFmtId="0" fontId="33" fillId="19" borderId="11"/>
    <xf numFmtId="0" fontId="2" fillId="19" borderId="12">
      <alignment horizontal="center" wrapText="1"/>
    </xf>
    <xf numFmtId="0" fontId="8" fillId="0" borderId="0" applyNumberFormat="0" applyFill="0" applyBorder="0" applyAlignment="0" applyProtection="0">
      <alignment vertical="top"/>
      <protection locked="0"/>
    </xf>
    <xf numFmtId="0" fontId="45" fillId="0" borderId="0" applyNumberFormat="0" applyFill="0" applyBorder="0" applyAlignment="0" applyProtection="0"/>
    <xf numFmtId="0" fontId="34" fillId="0" borderId="4" applyNumberFormat="0" applyFill="0" applyAlignment="0" applyProtection="0"/>
    <xf numFmtId="0" fontId="1" fillId="0" borderId="0" applyFont="0" applyFill="0" applyBorder="0" applyAlignment="0" applyProtection="0"/>
    <xf numFmtId="164" fontId="1" fillId="0" borderId="0" applyFont="0" applyFill="0" applyBorder="0" applyAlignment="0" applyProtection="0"/>
    <xf numFmtId="0" fontId="35" fillId="23" borderId="0" applyNumberFormat="0" applyBorder="0" applyAlignment="0" applyProtection="0"/>
    <xf numFmtId="0" fontId="36" fillId="0" borderId="0"/>
    <xf numFmtId="0" fontId="43" fillId="0" borderId="0"/>
    <xf numFmtId="0" fontId="43" fillId="0" borderId="0"/>
    <xf numFmtId="0" fontId="43" fillId="0" borderId="0"/>
    <xf numFmtId="0" fontId="43" fillId="0" borderId="0"/>
    <xf numFmtId="0" fontId="16" fillId="0" borderId="0"/>
    <xf numFmtId="0" fontId="1" fillId="0" borderId="0"/>
    <xf numFmtId="0" fontId="1" fillId="0" borderId="0"/>
    <xf numFmtId="0" fontId="16" fillId="0" borderId="0"/>
    <xf numFmtId="0" fontId="13" fillId="0" borderId="0"/>
    <xf numFmtId="0" fontId="5" fillId="0" borderId="0"/>
    <xf numFmtId="0" fontId="5" fillId="0" borderId="0"/>
    <xf numFmtId="0" fontId="1" fillId="0" borderId="0"/>
    <xf numFmtId="0" fontId="5" fillId="0" borderId="0"/>
    <xf numFmtId="0" fontId="5" fillId="0" borderId="0"/>
    <xf numFmtId="0" fontId="37" fillId="17" borderId="13" applyNumberFormat="0" applyAlignment="0" applyProtection="0"/>
    <xf numFmtId="9" fontId="1" fillId="0" borderId="0" applyFont="0" applyFill="0" applyBorder="0" applyAlignment="0" applyProtection="0"/>
    <xf numFmtId="9" fontId="1" fillId="0" borderId="0" applyNumberFormat="0" applyFont="0" applyFill="0" applyBorder="0" applyAlignment="0" applyProtection="0"/>
    <xf numFmtId="9" fontId="1" fillId="0" borderId="0" applyNumberFormat="0" applyFont="0" applyFill="0" applyBorder="0" applyAlignment="0" applyProtection="0"/>
    <xf numFmtId="0" fontId="2" fillId="19" borderId="3"/>
    <xf numFmtId="0" fontId="21" fillId="19" borderId="0">
      <alignment horizontal="right"/>
    </xf>
    <xf numFmtId="0" fontId="38" fillId="24" borderId="0">
      <alignment horizontal="center"/>
    </xf>
    <xf numFmtId="0" fontId="39" fillId="20" borderId="0"/>
    <xf numFmtId="0" fontId="40" fillId="22" borderId="14">
      <alignment horizontal="left" vertical="top" wrapText="1"/>
    </xf>
    <xf numFmtId="0" fontId="40" fillId="22" borderId="15">
      <alignment horizontal="left" vertical="top"/>
    </xf>
    <xf numFmtId="37" fontId="41" fillId="0" borderId="0"/>
    <xf numFmtId="0" fontId="20" fillId="19" borderId="0">
      <alignment horizontal="center"/>
    </xf>
    <xf numFmtId="0" fontId="14" fillId="0" borderId="0" applyNumberFormat="0" applyFill="0" applyBorder="0" applyAlignment="0" applyProtection="0"/>
    <xf numFmtId="0" fontId="7" fillId="19" borderId="0"/>
    <xf numFmtId="0" fontId="42" fillId="0" borderId="0" applyNumberFormat="0" applyFill="0" applyBorder="0" applyAlignment="0" applyProtection="0"/>
    <xf numFmtId="0" fontId="47" fillId="0" borderId="24" applyNumberFormat="0" applyFill="0" applyAlignment="0" applyProtection="0"/>
    <xf numFmtId="0" fontId="48" fillId="0" borderId="27" applyNumberFormat="0" applyFill="0" applyAlignment="0" applyProtection="0"/>
    <xf numFmtId="0" fontId="49" fillId="0" borderId="28" applyNumberFormat="0" applyFill="0" applyAlignment="0" applyProtection="0"/>
  </cellStyleXfs>
  <cellXfs count="91">
    <xf numFmtId="0" fontId="0" fillId="0" borderId="0" xfId="0"/>
    <xf numFmtId="0" fontId="9" fillId="0" borderId="0" xfId="63" applyFont="1"/>
    <xf numFmtId="0" fontId="1" fillId="0" borderId="0" xfId="63"/>
    <xf numFmtId="0" fontId="1" fillId="0" borderId="0" xfId="63" applyFont="1"/>
    <xf numFmtId="0" fontId="3" fillId="0" borderId="0" xfId="63" applyFont="1" applyAlignment="1">
      <alignment wrapText="1"/>
    </xf>
    <xf numFmtId="0" fontId="2" fillId="0" borderId="0" xfId="63" applyFont="1" applyAlignment="1">
      <alignment wrapText="1"/>
    </xf>
    <xf numFmtId="0" fontId="2" fillId="0" borderId="0" xfId="63" applyFont="1"/>
    <xf numFmtId="174" fontId="9" fillId="0" borderId="0" xfId="59" applyNumberFormat="1" applyFont="1" applyAlignment="1">
      <alignment horizontal="right" wrapText="1"/>
    </xf>
    <xf numFmtId="14" fontId="9" fillId="0" borderId="0" xfId="59" applyNumberFormat="1" applyFont="1" applyAlignment="1">
      <alignment horizontal="right" wrapText="1"/>
    </xf>
    <xf numFmtId="0" fontId="47" fillId="0" borderId="24" xfId="87"/>
    <xf numFmtId="0" fontId="43" fillId="0" borderId="0" xfId="59"/>
    <xf numFmtId="0" fontId="1" fillId="0" borderId="0" xfId="63" applyFont="1" applyAlignment="1">
      <alignment horizontal="left" vertical="center" wrapText="1"/>
    </xf>
    <xf numFmtId="0" fontId="8" fillId="0" borderId="0" xfId="51" applyAlignment="1" applyProtection="1">
      <alignment vertical="center" wrapText="1"/>
    </xf>
    <xf numFmtId="0" fontId="2" fillId="0" borderId="0" xfId="66" applyFont="1" applyAlignment="1">
      <alignment vertical="center"/>
    </xf>
    <xf numFmtId="0" fontId="2" fillId="0" borderId="0" xfId="66" applyFont="1" applyBorder="1" applyAlignment="1">
      <alignment horizontal="center" vertical="center"/>
    </xf>
    <xf numFmtId="0" fontId="2" fillId="0" borderId="0" xfId="66" applyFont="1" applyFill="1" applyBorder="1" applyAlignment="1">
      <alignment horizontal="center" vertical="center"/>
    </xf>
    <xf numFmtId="0" fontId="6" fillId="0" borderId="0" xfId="0" applyFont="1" applyFill="1" applyAlignment="1">
      <alignment vertical="center"/>
    </xf>
    <xf numFmtId="0" fontId="7" fillId="0" borderId="11" xfId="0" applyFont="1" applyFill="1" applyBorder="1" applyAlignment="1">
      <alignment horizontal="right" vertical="center" wrapText="1"/>
    </xf>
    <xf numFmtId="0" fontId="7" fillId="0" borderId="0" xfId="66" applyFont="1" applyFill="1" applyBorder="1" applyAlignment="1">
      <alignment horizontal="center" vertical="center"/>
    </xf>
    <xf numFmtId="1" fontId="2" fillId="0" borderId="0" xfId="70" applyNumberFormat="1" applyFont="1" applyFill="1" applyBorder="1" applyAlignment="1">
      <alignment horizontal="right" vertical="center"/>
    </xf>
    <xf numFmtId="165" fontId="2" fillId="0" borderId="0" xfId="70" applyNumberFormat="1" applyFont="1" applyFill="1" applyBorder="1" applyAlignment="1">
      <alignment horizontal="right" vertical="center"/>
    </xf>
    <xf numFmtId="167" fontId="2" fillId="0" borderId="0" xfId="66" applyNumberFormat="1" applyFont="1" applyFill="1" applyBorder="1" applyAlignment="1">
      <alignment horizontal="center" vertical="center"/>
    </xf>
    <xf numFmtId="0" fontId="46" fillId="0" borderId="0" xfId="0" applyFont="1" applyAlignment="1">
      <alignment horizontal="right" vertical="center"/>
    </xf>
    <xf numFmtId="0" fontId="2" fillId="0" borderId="0" xfId="0" applyFont="1" applyAlignment="1">
      <alignment horizontal="left" vertical="center" wrapText="1"/>
    </xf>
    <xf numFmtId="0" fontId="2" fillId="0" borderId="0" xfId="0" applyFont="1" applyAlignment="1">
      <alignment vertical="center"/>
    </xf>
    <xf numFmtId="10" fontId="2" fillId="0" borderId="0" xfId="0" applyNumberFormat="1" applyFont="1" applyFill="1" applyAlignment="1">
      <alignment vertical="center"/>
    </xf>
    <xf numFmtId="0" fontId="2" fillId="0" borderId="0" xfId="70" applyFont="1" applyAlignment="1">
      <alignment vertical="center"/>
    </xf>
    <xf numFmtId="0" fontId="0" fillId="0" borderId="0" xfId="0" applyAlignment="1">
      <alignment vertical="center"/>
    </xf>
    <xf numFmtId="167" fontId="2" fillId="0" borderId="0" xfId="66" applyNumberFormat="1" applyFont="1" applyAlignment="1">
      <alignment vertical="center"/>
    </xf>
    <xf numFmtId="0" fontId="3" fillId="0" borderId="0" xfId="0" applyFont="1" applyFill="1" applyAlignment="1">
      <alignment vertical="center"/>
    </xf>
    <xf numFmtId="0" fontId="0" fillId="0" borderId="0" xfId="0" applyFill="1" applyAlignment="1">
      <alignment vertical="center"/>
    </xf>
    <xf numFmtId="0" fontId="3" fillId="0" borderId="0" xfId="0" applyFont="1" applyAlignment="1">
      <alignment vertical="center"/>
    </xf>
    <xf numFmtId="0" fontId="2" fillId="0" borderId="0" xfId="0" applyFont="1" applyFill="1" applyAlignment="1">
      <alignment vertical="center"/>
    </xf>
    <xf numFmtId="0" fontId="7" fillId="0" borderId="16" xfId="69" applyFont="1" applyFill="1" applyBorder="1" applyAlignment="1">
      <alignment horizontal="center" vertical="center" wrapText="1"/>
    </xf>
    <xf numFmtId="0" fontId="7" fillId="0" borderId="20" xfId="69" applyFont="1" applyFill="1" applyBorder="1" applyAlignment="1">
      <alignment horizontal="center" vertical="center" wrapText="1"/>
    </xf>
    <xf numFmtId="0" fontId="7" fillId="0" borderId="18" xfId="69" applyFont="1" applyFill="1" applyBorder="1" applyAlignment="1">
      <alignment horizontal="center" vertical="center" wrapText="1"/>
    </xf>
    <xf numFmtId="0" fontId="7" fillId="0" borderId="19" xfId="69" applyFont="1" applyFill="1" applyBorder="1" applyAlignment="1">
      <alignment horizontal="center" vertical="center" wrapText="1"/>
    </xf>
    <xf numFmtId="0" fontId="7" fillId="0" borderId="0" xfId="69" applyFont="1" applyFill="1" applyBorder="1" applyAlignment="1">
      <alignment horizontal="left" vertical="center" wrapText="1"/>
    </xf>
    <xf numFmtId="0" fontId="2" fillId="0" borderId="16" xfId="69" applyFont="1" applyFill="1" applyBorder="1" applyAlignment="1">
      <alignment vertical="center"/>
    </xf>
    <xf numFmtId="3" fontId="2" fillId="0" borderId="16" xfId="69" applyNumberFormat="1" applyFont="1" applyFill="1" applyBorder="1" applyAlignment="1">
      <alignment horizontal="right" vertical="center"/>
    </xf>
    <xf numFmtId="3" fontId="2" fillId="0" borderId="16" xfId="69" applyNumberFormat="1" applyFont="1" applyFill="1" applyBorder="1" applyAlignment="1">
      <alignment vertical="center"/>
    </xf>
    <xf numFmtId="165" fontId="2" fillId="0" borderId="16" xfId="69" applyNumberFormat="1" applyFont="1" applyFill="1" applyBorder="1" applyAlignment="1">
      <alignment vertical="center"/>
    </xf>
    <xf numFmtId="0" fontId="9" fillId="0" borderId="0" xfId="0" applyFont="1" applyAlignment="1">
      <alignment vertical="center"/>
    </xf>
    <xf numFmtId="0" fontId="2" fillId="0" borderId="0" xfId="69" applyFont="1" applyFill="1" applyBorder="1" applyAlignment="1">
      <alignment horizontal="left" vertical="center" wrapText="1"/>
    </xf>
    <xf numFmtId="3" fontId="2" fillId="0" borderId="17" xfId="69" quotePrefix="1" applyNumberFormat="1" applyFont="1" applyFill="1" applyBorder="1" applyAlignment="1">
      <alignment horizontal="right" vertical="center"/>
    </xf>
    <xf numFmtId="3" fontId="2" fillId="0" borderId="16" xfId="55" applyNumberFormat="1" applyFont="1" applyFill="1" applyBorder="1" applyAlignment="1">
      <alignment vertical="center"/>
    </xf>
    <xf numFmtId="0" fontId="7" fillId="0" borderId="16" xfId="69" applyFont="1" applyFill="1" applyBorder="1" applyAlignment="1">
      <alignment horizontal="left" vertical="center" wrapText="1"/>
    </xf>
    <xf numFmtId="3" fontId="7" fillId="0" borderId="16" xfId="69" applyNumberFormat="1" applyFont="1" applyFill="1" applyBorder="1" applyAlignment="1">
      <alignment horizontal="right" vertical="center" wrapText="1"/>
    </xf>
    <xf numFmtId="165" fontId="7" fillId="0" borderId="23" xfId="0" applyNumberFormat="1" applyFont="1" applyFill="1" applyBorder="1" applyAlignment="1">
      <alignment horizontal="right" vertical="center"/>
    </xf>
    <xf numFmtId="165" fontId="7" fillId="0" borderId="16" xfId="69" applyNumberFormat="1" applyFont="1" applyFill="1" applyBorder="1" applyAlignment="1">
      <alignment horizontal="right" vertical="center" wrapText="1"/>
    </xf>
    <xf numFmtId="165" fontId="7" fillId="0" borderId="22" xfId="0" applyNumberFormat="1" applyFont="1" applyFill="1" applyBorder="1" applyAlignment="1">
      <alignment horizontal="right" vertical="center"/>
    </xf>
    <xf numFmtId="0" fontId="7" fillId="0" borderId="0" xfId="0" applyFont="1" applyAlignment="1">
      <alignment vertical="center"/>
    </xf>
    <xf numFmtId="0" fontId="2" fillId="0" borderId="0" xfId="71" applyFont="1" applyAlignment="1">
      <alignment horizontal="left" vertical="center"/>
    </xf>
    <xf numFmtId="0" fontId="2" fillId="0" borderId="0" xfId="64" applyFont="1" applyFill="1" applyAlignment="1">
      <alignment vertical="center" wrapText="1"/>
    </xf>
    <xf numFmtId="169" fontId="2" fillId="0" borderId="0" xfId="0" applyNumberFormat="1" applyFont="1" applyAlignment="1">
      <alignment vertical="center"/>
    </xf>
    <xf numFmtId="168" fontId="0" fillId="0" borderId="0" xfId="0" applyNumberFormat="1" applyAlignment="1">
      <alignment vertical="center"/>
    </xf>
    <xf numFmtId="0" fontId="7" fillId="0" borderId="25" xfId="69" applyFont="1" applyFill="1" applyBorder="1" applyAlignment="1">
      <alignment horizontal="center" vertical="center" wrapText="1"/>
    </xf>
    <xf numFmtId="0" fontId="2" fillId="0" borderId="25" xfId="69" applyFont="1" applyFill="1" applyBorder="1" applyAlignment="1">
      <alignment horizontal="right" vertical="center" wrapText="1"/>
    </xf>
    <xf numFmtId="3" fontId="7" fillId="0" borderId="0" xfId="69" applyNumberFormat="1" applyFont="1" applyFill="1" applyBorder="1" applyAlignment="1">
      <alignment horizontal="right" vertical="center" wrapText="1"/>
    </xf>
    <xf numFmtId="165" fontId="7" fillId="0" borderId="0" xfId="0" applyNumberFormat="1" applyFont="1" applyFill="1" applyBorder="1" applyAlignment="1">
      <alignment horizontal="right" vertical="center"/>
    </xf>
    <xf numFmtId="165" fontId="7" fillId="0" borderId="0" xfId="69" applyNumberFormat="1" applyFont="1" applyFill="1" applyBorder="1" applyAlignment="1">
      <alignment horizontal="right" vertical="center" wrapText="1"/>
    </xf>
    <xf numFmtId="0" fontId="7" fillId="0" borderId="25" xfId="69" applyFont="1" applyFill="1" applyBorder="1" applyAlignment="1">
      <alignment horizontal="left" vertical="center" wrapText="1"/>
    </xf>
    <xf numFmtId="3" fontId="7" fillId="0" borderId="25" xfId="69" applyNumberFormat="1" applyFont="1" applyFill="1" applyBorder="1" applyAlignment="1">
      <alignment horizontal="right" vertical="center" wrapText="1"/>
    </xf>
    <xf numFmtId="165" fontId="7" fillId="0" borderId="25" xfId="69" applyNumberFormat="1" applyFont="1" applyFill="1" applyBorder="1" applyAlignment="1">
      <alignment horizontal="right" vertical="center" wrapText="1"/>
    </xf>
    <xf numFmtId="167" fontId="7" fillId="0" borderId="25" xfId="69" applyNumberFormat="1" applyFont="1" applyFill="1" applyBorder="1" applyAlignment="1">
      <alignment horizontal="right" vertical="center" wrapText="1"/>
    </xf>
    <xf numFmtId="0" fontId="7" fillId="0" borderId="26" xfId="69" applyFont="1" applyFill="1" applyBorder="1" applyAlignment="1">
      <alignment horizontal="left" vertical="center" wrapText="1"/>
    </xf>
    <xf numFmtId="3" fontId="7" fillId="0" borderId="26" xfId="69" applyNumberFormat="1" applyFont="1" applyFill="1" applyBorder="1" applyAlignment="1">
      <alignment horizontal="right" vertical="center" wrapText="1"/>
    </xf>
    <xf numFmtId="165" fontId="7" fillId="0" borderId="26" xfId="69" applyNumberFormat="1" applyFont="1" applyFill="1" applyBorder="1" applyAlignment="1">
      <alignment horizontal="right" vertical="center" wrapText="1"/>
    </xf>
    <xf numFmtId="167" fontId="7" fillId="0" borderId="26" xfId="69" applyNumberFormat="1" applyFont="1" applyFill="1" applyBorder="1" applyAlignment="1">
      <alignment horizontal="right" vertical="center" wrapText="1"/>
    </xf>
    <xf numFmtId="166" fontId="7" fillId="0" borderId="25" xfId="69" applyNumberFormat="1" applyFont="1" applyFill="1" applyBorder="1" applyAlignment="1">
      <alignment horizontal="right" vertical="center" wrapText="1"/>
    </xf>
    <xf numFmtId="0" fontId="12" fillId="0" borderId="16" xfId="69" applyFont="1" applyFill="1" applyBorder="1" applyAlignment="1">
      <alignment vertical="center"/>
    </xf>
    <xf numFmtId="0" fontId="48" fillId="0" borderId="27" xfId="88" applyAlignment="1">
      <alignment vertical="center" wrapText="1"/>
    </xf>
    <xf numFmtId="0" fontId="10" fillId="0" borderId="0" xfId="63" applyFont="1" applyFill="1" applyAlignment="1">
      <alignment vertical="center" wrapText="1"/>
    </xf>
    <xf numFmtId="0" fontId="10" fillId="0" borderId="0" xfId="63" applyFont="1" applyFill="1" applyAlignment="1">
      <alignment vertical="center"/>
    </xf>
    <xf numFmtId="0" fontId="2" fillId="0" borderId="0" xfId="63" applyFont="1" applyAlignment="1">
      <alignment horizontal="justify" vertical="center" wrapText="1"/>
    </xf>
    <xf numFmtId="0" fontId="7" fillId="0" borderId="0" xfId="63" applyFont="1" applyAlignment="1">
      <alignment horizontal="justify" vertical="center" wrapText="1"/>
    </xf>
    <xf numFmtId="0" fontId="10" fillId="0" borderId="0" xfId="63" applyFont="1" applyAlignment="1">
      <alignment vertical="center" wrapText="1"/>
    </xf>
    <xf numFmtId="0" fontId="2" fillId="0" borderId="0" xfId="63" applyFont="1" applyAlignment="1">
      <alignment vertical="center" wrapText="1"/>
    </xf>
    <xf numFmtId="0" fontId="48" fillId="0" borderId="27" xfId="88" applyAlignment="1">
      <alignment vertical="center"/>
    </xf>
    <xf numFmtId="0" fontId="49" fillId="0" borderId="0" xfId="89" applyBorder="1" applyAlignment="1">
      <alignment vertical="center"/>
    </xf>
    <xf numFmtId="3" fontId="0" fillId="0" borderId="0" xfId="0" applyNumberFormat="1" applyAlignment="1">
      <alignment vertical="center"/>
    </xf>
    <xf numFmtId="3" fontId="12" fillId="0" borderId="16" xfId="69" applyNumberFormat="1" applyFont="1" applyFill="1" applyBorder="1" applyAlignment="1">
      <alignment vertical="center"/>
    </xf>
    <xf numFmtId="165" fontId="12" fillId="0" borderId="16" xfId="69" applyNumberFormat="1" applyFont="1" applyFill="1" applyBorder="1" applyAlignment="1">
      <alignment vertical="center"/>
    </xf>
    <xf numFmtId="0" fontId="2" fillId="0" borderId="0" xfId="0" applyFont="1" applyFill="1" applyAlignment="1">
      <alignment vertical="center" wrapText="1"/>
    </xf>
    <xf numFmtId="0" fontId="7" fillId="0" borderId="0" xfId="66" applyFont="1" applyAlignment="1">
      <alignment horizontal="left" vertical="center"/>
    </xf>
    <xf numFmtId="0" fontId="7" fillId="0" borderId="0" xfId="0" applyFont="1" applyFill="1" applyAlignment="1">
      <alignment vertical="center" wrapText="1"/>
    </xf>
    <xf numFmtId="0" fontId="2" fillId="0" borderId="0" xfId="64" applyFont="1" applyFill="1" applyAlignment="1">
      <alignment vertical="center" wrapText="1"/>
    </xf>
    <xf numFmtId="0" fontId="7" fillId="0" borderId="20" xfId="69" applyFont="1" applyFill="1" applyBorder="1" applyAlignment="1">
      <alignment horizontal="center" vertical="center" wrapText="1"/>
    </xf>
    <xf numFmtId="0" fontId="1" fillId="0" borderId="19" xfId="0" applyFont="1" applyFill="1" applyBorder="1" applyAlignment="1">
      <alignment horizontal="center" vertical="center" wrapText="1"/>
    </xf>
    <xf numFmtId="3" fontId="0" fillId="0" borderId="0" xfId="0" applyNumberFormat="1" applyFill="1" applyAlignment="1">
      <alignment vertical="center"/>
    </xf>
    <xf numFmtId="0" fontId="9" fillId="0" borderId="0" xfId="0" applyFont="1" applyFill="1" applyAlignment="1">
      <alignment vertical="center"/>
    </xf>
  </cellXfs>
  <cellStyles count="90">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Bad" xfId="19"/>
    <cellStyle name="bin" xfId="20"/>
    <cellStyle name="Calcul" xfId="21" builtinId="22" customBuiltin="1"/>
    <cellStyle name="Calculation" xfId="22"/>
    <cellStyle name="cell" xfId="23"/>
    <cellStyle name="Check Cell" xfId="24"/>
    <cellStyle name="Col&amp;RowHeadings" xfId="25"/>
    <cellStyle name="ColCodes" xfId="26"/>
    <cellStyle name="ColTitles" xfId="27"/>
    <cellStyle name="column" xfId="28"/>
    <cellStyle name="Comma [0]_B3.1a" xfId="29"/>
    <cellStyle name="Comma 2" xfId="30"/>
    <cellStyle name="Comma_B3.1a" xfId="31"/>
    <cellStyle name="Currency [0]_B3.1a" xfId="32"/>
    <cellStyle name="Currency_B3.1a" xfId="33"/>
    <cellStyle name="DataEntryCells" xfId="34"/>
    <cellStyle name="Explanatory Text" xfId="35"/>
    <cellStyle name="formula" xfId="36"/>
    <cellStyle name="gap" xfId="37"/>
    <cellStyle name="Good" xfId="38"/>
    <cellStyle name="GreyBackground" xfId="39"/>
    <cellStyle name="Heading 1" xfId="40"/>
    <cellStyle name="Heading 2" xfId="41"/>
    <cellStyle name="Heading 3" xfId="42"/>
    <cellStyle name="Heading 4" xfId="43"/>
    <cellStyle name="Hyperlink 2" xfId="44"/>
    <cellStyle name="Input" xfId="45"/>
    <cellStyle name="ISC" xfId="46"/>
    <cellStyle name="level1a" xfId="47"/>
    <cellStyle name="level2" xfId="48"/>
    <cellStyle name="level2a" xfId="49"/>
    <cellStyle name="level3" xfId="50"/>
    <cellStyle name="Lien hypertexte 2" xfId="51"/>
    <cellStyle name="Lien hypertexte 3" xfId="52"/>
    <cellStyle name="Linked Cell" xfId="53"/>
    <cellStyle name="Migliaia (0)_conti99" xfId="54"/>
    <cellStyle name="Milliers" xfId="55" builtinId="3"/>
    <cellStyle name="Neutral" xfId="56"/>
    <cellStyle name="Normaali_Y8_Fin02" xfId="57"/>
    <cellStyle name="Normal" xfId="0" builtinId="0"/>
    <cellStyle name="Normal 2" xfId="58"/>
    <cellStyle name="Normal 2 2" xfId="59"/>
    <cellStyle name="Normal 2 3" xfId="60"/>
    <cellStyle name="Normal 2 4" xfId="61"/>
    <cellStyle name="Normal 2 5" xfId="62"/>
    <cellStyle name="Normal 2_TC_A1" xfId="63"/>
    <cellStyle name="Normal 3" xfId="64"/>
    <cellStyle name="Normal 3 2" xfId="65"/>
    <cellStyle name="Normal 4" xfId="66"/>
    <cellStyle name="Normal 4 2" xfId="67"/>
    <cellStyle name="Normal 4 3" xfId="68"/>
    <cellStyle name="Normal 5" xfId="69"/>
    <cellStyle name="Normal_09_08_1" xfId="70"/>
    <cellStyle name="Normal_09_11" xfId="71"/>
    <cellStyle name="Output" xfId="72"/>
    <cellStyle name="Percent 2" xfId="73"/>
    <cellStyle name="Percent_1 SubOverv.USd" xfId="74"/>
    <cellStyle name="Prozent_SubCatperStud" xfId="75"/>
    <cellStyle name="row" xfId="76"/>
    <cellStyle name="RowCodes" xfId="77"/>
    <cellStyle name="Row-Col Headings" xfId="78"/>
    <cellStyle name="RowTitles_CENTRAL_GOVT" xfId="79"/>
    <cellStyle name="RowTitles-Col2" xfId="80"/>
    <cellStyle name="RowTitles-Detail" xfId="81"/>
    <cellStyle name="Standard_Info" xfId="82"/>
    <cellStyle name="temp" xfId="83"/>
    <cellStyle name="Title" xfId="84"/>
    <cellStyle name="title1" xfId="85"/>
    <cellStyle name="Titre 1" xfId="87" builtinId="16"/>
    <cellStyle name="Titre 2" xfId="88" builtinId="17"/>
    <cellStyle name="Titre 3" xfId="89" builtinId="18"/>
    <cellStyle name="Warning Text" xfId="8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title>
      <c:tx>
        <c:strRef>
          <c:f>'8.03 Graphique 1'!$A$3</c:f>
          <c:strCache>
            <c:ptCount val="1"/>
            <c:pt idx="0">
              <c:v>[1] Évolution de la part des enseignants non-titulaires dans le secteur public pour certains groupes de discipline </c:v>
            </c:pt>
          </c:strCache>
        </c:strRef>
      </c:tx>
      <c:layout/>
      <c:overlay val="0"/>
      <c:txPr>
        <a:bodyPr/>
        <a:lstStyle/>
        <a:p>
          <a:pPr>
            <a:defRPr sz="1000" b="1"/>
          </a:pPr>
          <a:endParaRPr lang="fr-FR"/>
        </a:p>
      </c:txPr>
    </c:title>
    <c:autoTitleDeleted val="0"/>
    <c:plotArea>
      <c:layout>
        <c:manualLayout>
          <c:layoutTarget val="inner"/>
          <c:xMode val="edge"/>
          <c:yMode val="edge"/>
          <c:x val="4.9126547537722158E-2"/>
          <c:y val="7.1436554301680028E-2"/>
          <c:w val="0.94981602593793424"/>
          <c:h val="0.85342767637916228"/>
        </c:manualLayout>
      </c:layout>
      <c:barChart>
        <c:barDir val="col"/>
        <c:grouping val="clustered"/>
        <c:varyColors val="0"/>
        <c:ser>
          <c:idx val="1"/>
          <c:order val="0"/>
          <c:spPr>
            <a:ln>
              <a:solidFill>
                <a:schemeClr val="tx2">
                  <a:lumMod val="20000"/>
                  <a:lumOff val="80000"/>
                </a:schemeClr>
              </a:solidFill>
            </a:ln>
          </c:spPr>
          <c:invertIfNegative val="0"/>
          <c:dLbls>
            <c:spPr>
              <a:noFill/>
              <a:ln>
                <a:noFill/>
              </a:ln>
              <a:effectLst/>
            </c:spPr>
            <c:txPr>
              <a:bodyPr wrap="square" lIns="38100" tIns="19050" rIns="38100" bIns="19050" anchor="ctr">
                <a:spAutoFit/>
              </a:bodyPr>
              <a:lstStyle/>
              <a:p>
                <a:pPr>
                  <a:defRPr>
                    <a:solidFill>
                      <a:schemeClr val="bg1"/>
                    </a:solidFill>
                  </a:defRPr>
                </a:pPr>
                <a:endParaRPr lang="fr-FR"/>
              </a:p>
            </c:txPr>
            <c:dLblPos val="inBase"/>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'8.03 Graphique 1'!$M$18:$P$18</c:f>
              <c:strCache>
                <c:ptCount val="4"/>
                <c:pt idx="0">
                  <c:v>Total domaine de la production et des services</c:v>
                </c:pt>
                <c:pt idx="1">
                  <c:v>Total disciplines générales</c:v>
                </c:pt>
                <c:pt idx="2">
                  <c:v>Langues</c:v>
                </c:pt>
                <c:pt idx="3">
                  <c:v>Mathématiques</c:v>
                </c:pt>
              </c:strCache>
            </c:strRef>
          </c:cat>
          <c:val>
            <c:numRef>
              <c:f>'8.03 Graphique 1'!$M$19:$P$19</c:f>
              <c:numCache>
                <c:formatCode>0.0</c:formatCode>
                <c:ptCount val="4"/>
                <c:pt idx="0">
                  <c:v>15.3</c:v>
                </c:pt>
                <c:pt idx="1">
                  <c:v>8.4</c:v>
                </c:pt>
                <c:pt idx="2">
                  <c:v>5.5</c:v>
                </c:pt>
                <c:pt idx="3">
                  <c:v>4.0999999999999996</c:v>
                </c:pt>
              </c:numCache>
            </c:numRef>
          </c:val>
          <c:extLst>
            <c:ext xmlns:c16="http://schemas.microsoft.com/office/drawing/2014/chart" uri="{C3380CC4-5D6E-409C-BE32-E72D297353CC}">
              <c16:uniqueId val="{00000001-6FAD-4BEB-AB39-227B1E8A7E35}"/>
            </c:ext>
          </c:extLst>
        </c:ser>
        <c:dLbls>
          <c:showLegendKey val="0"/>
          <c:showVal val="0"/>
          <c:showCatName val="0"/>
          <c:showSerName val="0"/>
          <c:showPercent val="0"/>
          <c:showBubbleSize val="0"/>
        </c:dLbls>
        <c:gapWidth val="50"/>
        <c:axId val="685090352"/>
        <c:axId val="1"/>
      </c:barChart>
      <c:catAx>
        <c:axId val="685090352"/>
        <c:scaling>
          <c:orientation val="minMax"/>
        </c:scaling>
        <c:delete val="0"/>
        <c:axPos val="b"/>
        <c:numFmt formatCode="General" sourceLinked="1"/>
        <c:majorTickMark val="out"/>
        <c:minorTickMark val="cross"/>
        <c:tickLblPos val="nextTo"/>
        <c:spPr>
          <a:ln>
            <a:noFill/>
          </a:ln>
        </c:spPr>
        <c:txPr>
          <a:bodyPr rot="0" vert="horz"/>
          <a:lstStyle/>
          <a:p>
            <a:pPr>
              <a:defRPr sz="800" b="0" i="0" u="none" strike="noStrike" baseline="0">
                <a:solidFill>
                  <a:srgbClr val="000000"/>
                </a:solidFill>
                <a:latin typeface="Arial"/>
                <a:ea typeface="Arial"/>
                <a:cs typeface="Arial"/>
              </a:defRPr>
            </a:pPr>
            <a:endParaRPr lang="fr-FR"/>
          </a:p>
        </c:txPr>
        <c:crossAx val="1"/>
        <c:crosses val="autoZero"/>
        <c:auto val="1"/>
        <c:lblAlgn val="ctr"/>
        <c:lblOffset val="100"/>
        <c:noMultiLvlLbl val="1"/>
      </c:catAx>
      <c:valAx>
        <c:axId val="1"/>
        <c:scaling>
          <c:orientation val="minMax"/>
          <c:max val="30"/>
          <c:min val="0"/>
        </c:scaling>
        <c:delete val="1"/>
        <c:axPos val="l"/>
        <c:numFmt formatCode="#,##0" sourceLinked="0"/>
        <c:majorTickMark val="out"/>
        <c:minorTickMark val="none"/>
        <c:tickLblPos val="nextTo"/>
        <c:crossAx val="685090352"/>
        <c:crossesAt val="2022"/>
        <c:crossBetween val="between"/>
        <c:majorUnit val="5"/>
        <c:minorUnit val="0.1"/>
      </c:valAx>
    </c:plotArea>
    <c:plotVisOnly val="1"/>
    <c:dispBlanksAs val="gap"/>
    <c:showDLblsOverMax val="0"/>
  </c:chart>
  <c:spPr>
    <a:ln>
      <a:noFill/>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850393704" l="0.78740157480314965" r="0.78740157480314965" t="0.98425196850393704" header="0.51181102362204722" footer="0.51181102362204722"/>
    <c:pageSetup paperSize="9" orientation="landscape" horizontalDpi="1200" verticalDpi="1200"/>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381000</xdr:colOff>
      <xdr:row>3</xdr:row>
      <xdr:rowOff>276225</xdr:rowOff>
    </xdr:from>
    <xdr:to>
      <xdr:col>6</xdr:col>
      <xdr:colOff>523875</xdr:colOff>
      <xdr:row>21</xdr:row>
      <xdr:rowOff>142875</xdr:rowOff>
    </xdr:to>
    <xdr:graphicFrame macro="">
      <xdr:nvGraphicFramePr>
        <xdr:cNvPr id="42180" name="Chart 1">
          <a:extLst>
            <a:ext uri="{FF2B5EF4-FFF2-40B4-BE49-F238E27FC236}">
              <a16:creationId xmlns:a16="http://schemas.microsoft.com/office/drawing/2014/main" id="{00000000-0008-0000-0100-0000C4A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0.85331</cdr:x>
      <cdr:y>0.01142</cdr:y>
    </cdr:from>
    <cdr:to>
      <cdr:x>0.91881</cdr:x>
      <cdr:y>0.07689</cdr:y>
    </cdr:to>
    <cdr:sp macro="" textlink="">
      <cdr:nvSpPr>
        <cdr:cNvPr id="2056" name="Text Box 8"/>
        <cdr:cNvSpPr txBox="1">
          <a:spLocks xmlns:a="http://schemas.openxmlformats.org/drawingml/2006/main" noChangeArrowheads="1"/>
        </cdr:cNvSpPr>
      </cdr:nvSpPr>
      <cdr:spPr bwMode="auto">
        <a:xfrm xmlns:a="http://schemas.openxmlformats.org/drawingml/2006/main">
          <a:off x="10756214" y="50800"/>
          <a:ext cx="825418" cy="27313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a:lstStyle xmlns:a="http://schemas.openxmlformats.org/drawingml/2006/main"/>
        <a:p xmlns:a="http://schemas.openxmlformats.org/drawingml/2006/main">
          <a:endParaRPr lang="fr-FR"/>
        </a:p>
      </cdr:txBody>
    </cdr:sp>
  </cdr:relSizeAnchor>
</c:userShape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ac-corse.fr/l-academie-en-chiffres-123583"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0"/>
  <dimension ref="A1:A98"/>
  <sheetViews>
    <sheetView showGridLines="0" topLeftCell="A10" zoomScaleNormal="100" zoomScaleSheetLayoutView="110" workbookViewId="0">
      <selection activeCell="D10" sqref="D10"/>
    </sheetView>
  </sheetViews>
  <sheetFormatPr baseColWidth="10" defaultRowHeight="12.75" x14ac:dyDescent="0.2"/>
  <cols>
    <col min="1" max="1" width="90.7109375" style="2" customWidth="1"/>
    <col min="2" max="16384" width="11.42578125" style="2"/>
  </cols>
  <sheetData>
    <row r="1" spans="1:1" x14ac:dyDescent="0.2">
      <c r="A1" s="1" t="s">
        <v>73</v>
      </c>
    </row>
    <row r="2" spans="1:1" x14ac:dyDescent="0.2">
      <c r="A2" s="7" t="s">
        <v>65</v>
      </c>
    </row>
    <row r="3" spans="1:1" x14ac:dyDescent="0.2">
      <c r="A3" s="8">
        <v>46009</v>
      </c>
    </row>
    <row r="4" spans="1:1" ht="20.25" thickBot="1" x14ac:dyDescent="0.35">
      <c r="A4" s="9" t="s">
        <v>66</v>
      </c>
    </row>
    <row r="5" spans="1:1" ht="15.75" thickTop="1" x14ac:dyDescent="0.25">
      <c r="A5" s="10"/>
    </row>
    <row r="6" spans="1:1" ht="25.5" x14ac:dyDescent="0.2">
      <c r="A6" s="11" t="s">
        <v>67</v>
      </c>
    </row>
    <row r="7" spans="1:1" ht="102" customHeight="1" x14ac:dyDescent="0.2">
      <c r="A7" s="12" t="s">
        <v>68</v>
      </c>
    </row>
    <row r="9" spans="1:1" ht="17.25" thickBot="1" x14ac:dyDescent="0.25">
      <c r="A9" s="71" t="s">
        <v>69</v>
      </c>
    </row>
    <row r="10" spans="1:1" ht="13.5" thickTop="1" x14ac:dyDescent="0.2">
      <c r="A10" s="1"/>
    </row>
    <row r="11" spans="1:1" x14ac:dyDescent="0.2">
      <c r="A11" s="1"/>
    </row>
    <row r="12" spans="1:1" s="3" customFormat="1" x14ac:dyDescent="0.2">
      <c r="A12" s="1"/>
    </row>
    <row r="13" spans="1:1" s="3" customFormat="1" ht="34.9" customHeight="1" x14ac:dyDescent="0.2"/>
    <row r="14" spans="1:1" s="3" customFormat="1" ht="35.1" customHeight="1" x14ac:dyDescent="0.2">
      <c r="A14" s="72" t="s">
        <v>47</v>
      </c>
    </row>
    <row r="15" spans="1:1" s="3" customFormat="1" ht="24" x14ac:dyDescent="0.2">
      <c r="A15" s="4" t="s">
        <v>59</v>
      </c>
    </row>
    <row r="16" spans="1:1" s="3" customFormat="1" ht="15" customHeight="1" x14ac:dyDescent="0.2">
      <c r="A16" s="4" t="s">
        <v>74</v>
      </c>
    </row>
    <row r="17" spans="1:1" s="3" customFormat="1" x14ac:dyDescent="0.2">
      <c r="A17" s="4"/>
    </row>
    <row r="18" spans="1:1" s="3" customFormat="1" x14ac:dyDescent="0.2">
      <c r="A18" s="4"/>
    </row>
    <row r="19" spans="1:1" s="3" customFormat="1" x14ac:dyDescent="0.2">
      <c r="A19" s="4"/>
    </row>
    <row r="20" spans="1:1" s="3" customFormat="1" x14ac:dyDescent="0.2">
      <c r="A20" s="4"/>
    </row>
    <row r="21" spans="1:1" s="3" customFormat="1" x14ac:dyDescent="0.2">
      <c r="A21" s="4"/>
    </row>
    <row r="22" spans="1:1" s="3" customFormat="1" x14ac:dyDescent="0.2">
      <c r="A22" s="4"/>
    </row>
    <row r="23" spans="1:1" s="3" customFormat="1" ht="35.1" customHeight="1" x14ac:dyDescent="0.2">
      <c r="A23" s="73" t="s">
        <v>48</v>
      </c>
    </row>
    <row r="24" spans="1:1" s="3" customFormat="1" ht="22.5" x14ac:dyDescent="0.2">
      <c r="A24" s="74" t="s">
        <v>49</v>
      </c>
    </row>
    <row r="25" spans="1:1" s="3" customFormat="1" ht="45" x14ac:dyDescent="0.2">
      <c r="A25" s="75" t="s">
        <v>72</v>
      </c>
    </row>
    <row r="26" spans="1:1" s="3" customFormat="1" ht="22.5" x14ac:dyDescent="0.2">
      <c r="A26" s="74" t="s">
        <v>50</v>
      </c>
    </row>
    <row r="27" spans="1:1" s="3" customFormat="1" ht="35.1" customHeight="1" x14ac:dyDescent="0.2">
      <c r="A27" s="76" t="s">
        <v>51</v>
      </c>
    </row>
    <row r="28" spans="1:1" s="3" customFormat="1" x14ac:dyDescent="0.2">
      <c r="A28" s="77" t="s">
        <v>52</v>
      </c>
    </row>
    <row r="29" spans="1:1" s="3" customFormat="1" x14ac:dyDescent="0.2"/>
    <row r="30" spans="1:1" s="3" customFormat="1" ht="22.5" x14ac:dyDescent="0.2">
      <c r="A30" s="5" t="s">
        <v>53</v>
      </c>
    </row>
    <row r="31" spans="1:1" s="3" customFormat="1" x14ac:dyDescent="0.2">
      <c r="A31" s="6"/>
    </row>
    <row r="32" spans="1:1" s="3" customFormat="1" x14ac:dyDescent="0.2">
      <c r="A32" s="73" t="s">
        <v>54</v>
      </c>
    </row>
    <row r="33" spans="1:1" s="3" customFormat="1" x14ac:dyDescent="0.2">
      <c r="A33" s="6"/>
    </row>
    <row r="34" spans="1:1" s="3" customFormat="1" x14ac:dyDescent="0.2">
      <c r="A34" s="6" t="s">
        <v>55</v>
      </c>
    </row>
    <row r="35" spans="1:1" s="3" customFormat="1" x14ac:dyDescent="0.2">
      <c r="A35" s="6" t="s">
        <v>56</v>
      </c>
    </row>
    <row r="36" spans="1:1" s="3" customFormat="1" x14ac:dyDescent="0.2">
      <c r="A36" s="6" t="s">
        <v>57</v>
      </c>
    </row>
    <row r="37" spans="1:1" s="3" customFormat="1" x14ac:dyDescent="0.2">
      <c r="A37" s="6" t="s">
        <v>58</v>
      </c>
    </row>
    <row r="38" spans="1:1" s="3" customFormat="1" x14ac:dyDescent="0.2"/>
    <row r="39" spans="1:1" s="3" customFormat="1" x14ac:dyDescent="0.2"/>
    <row r="40" spans="1:1" s="3" customFormat="1" x14ac:dyDescent="0.2"/>
    <row r="41" spans="1:1" s="3" customFormat="1" x14ac:dyDescent="0.2"/>
    <row r="42" spans="1:1" s="3" customFormat="1" x14ac:dyDescent="0.2"/>
    <row r="43" spans="1:1" s="3" customFormat="1" x14ac:dyDescent="0.2"/>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pans="1:1" s="3" customFormat="1" x14ac:dyDescent="0.2"/>
    <row r="82" spans="1:1" s="3" customFormat="1" x14ac:dyDescent="0.2"/>
    <row r="83" spans="1:1" s="3" customFormat="1" x14ac:dyDescent="0.2"/>
    <row r="84" spans="1:1" s="3" customFormat="1" x14ac:dyDescent="0.2"/>
    <row r="85" spans="1:1" s="3" customFormat="1" x14ac:dyDescent="0.2"/>
    <row r="86" spans="1:1" s="3" customFormat="1" x14ac:dyDescent="0.2"/>
    <row r="87" spans="1:1" s="3" customFormat="1" x14ac:dyDescent="0.2"/>
    <row r="88" spans="1:1" s="3" customFormat="1" x14ac:dyDescent="0.2"/>
    <row r="89" spans="1:1" s="3" customFormat="1" x14ac:dyDescent="0.2"/>
    <row r="90" spans="1:1" s="3" customFormat="1" x14ac:dyDescent="0.2"/>
    <row r="91" spans="1:1" s="3" customFormat="1" x14ac:dyDescent="0.2"/>
    <row r="92" spans="1:1" x14ac:dyDescent="0.2">
      <c r="A92" s="3"/>
    </row>
    <row r="93" spans="1:1" x14ac:dyDescent="0.2">
      <c r="A93" s="3"/>
    </row>
    <row r="94" spans="1:1" x14ac:dyDescent="0.2">
      <c r="A94" s="3"/>
    </row>
    <row r="95" spans="1:1" x14ac:dyDescent="0.2">
      <c r="A95" s="3"/>
    </row>
    <row r="96" spans="1:1" x14ac:dyDescent="0.2">
      <c r="A96" s="3"/>
    </row>
    <row r="97" spans="1:1" x14ac:dyDescent="0.2">
      <c r="A97" s="3"/>
    </row>
    <row r="98" spans="1:1" x14ac:dyDescent="0.2">
      <c r="A98" s="3"/>
    </row>
  </sheetData>
  <hyperlinks>
    <hyperlink ref="A7" r:id="rId1"/>
  </hyperlinks>
  <pageMargins left="0.7" right="0.7" top="0.75" bottom="0.75" header="0.3" footer="0.3"/>
  <pageSetup paperSize="9" scale="97"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dimension ref="A1:R51"/>
  <sheetViews>
    <sheetView showGridLines="0" tabSelected="1" zoomScaleNormal="100" workbookViewId="0">
      <selection activeCell="M20" sqref="M20"/>
    </sheetView>
  </sheetViews>
  <sheetFormatPr baseColWidth="10" defaultColWidth="0" defaultRowHeight="0" customHeight="1" zeroHeight="1" x14ac:dyDescent="0.2"/>
  <cols>
    <col min="1" max="1" width="23.85546875" style="13" customWidth="1"/>
    <col min="2" max="11" width="8.7109375" style="13" customWidth="1"/>
    <col min="12" max="12" width="10.7109375" style="14" customWidth="1"/>
    <col min="13" max="16" width="14.85546875" style="14" customWidth="1"/>
    <col min="17" max="17" width="14.85546875" style="15" customWidth="1"/>
    <col min="18" max="18" width="14" style="15" customWidth="1"/>
    <col min="19" max="16384" width="0" style="13" hidden="1"/>
  </cols>
  <sheetData>
    <row r="1" spans="1:18" ht="17.25" thickBot="1" x14ac:dyDescent="0.25">
      <c r="A1" s="78" t="s">
        <v>70</v>
      </c>
      <c r="B1" s="78"/>
      <c r="C1" s="78"/>
      <c r="D1" s="78"/>
      <c r="E1" s="78"/>
      <c r="F1" s="78"/>
      <c r="G1" s="78"/>
      <c r="H1" s="78"/>
      <c r="I1" s="78"/>
      <c r="J1" s="78"/>
      <c r="K1" s="78"/>
    </row>
    <row r="2" spans="1:18" ht="15.75" thickTop="1" x14ac:dyDescent="0.2">
      <c r="A2" s="16"/>
      <c r="B2" s="16"/>
      <c r="C2" s="16"/>
      <c r="D2" s="16"/>
      <c r="E2" s="16"/>
      <c r="F2" s="16"/>
      <c r="G2" s="16"/>
      <c r="H2" s="16"/>
      <c r="I2" s="16"/>
      <c r="J2" s="16"/>
      <c r="K2" s="16"/>
    </row>
    <row r="3" spans="1:18" ht="15" x14ac:dyDescent="0.2">
      <c r="A3" s="79" t="str">
        <f>'8.03 Notice'!A15</f>
        <v xml:space="preserve">[1] Évolution de la part des enseignants non-titulaires dans le secteur public pour certains groupes de discipline </v>
      </c>
      <c r="B3" s="16"/>
      <c r="C3" s="16"/>
      <c r="D3" s="16"/>
      <c r="E3" s="16"/>
      <c r="F3" s="16"/>
      <c r="G3" s="16"/>
      <c r="H3" s="16"/>
      <c r="I3" s="16"/>
      <c r="J3" s="16"/>
      <c r="K3" s="16"/>
    </row>
    <row r="4" spans="1:18" ht="11.25" x14ac:dyDescent="0.2">
      <c r="R4" s="18"/>
    </row>
    <row r="5" spans="1:18" ht="11.25" x14ac:dyDescent="0.2">
      <c r="R5" s="21"/>
    </row>
    <row r="6" spans="1:18" ht="11.25" x14ac:dyDescent="0.2">
      <c r="Q6" s="22"/>
      <c r="R6" s="21"/>
    </row>
    <row r="7" spans="1:18" ht="11.25" x14ac:dyDescent="0.2">
      <c r="Q7" s="21"/>
      <c r="R7" s="21"/>
    </row>
    <row r="8" spans="1:18" ht="11.25" x14ac:dyDescent="0.2">
      <c r="Q8" s="21"/>
      <c r="R8" s="21"/>
    </row>
    <row r="9" spans="1:18" ht="11.25" x14ac:dyDescent="0.2">
      <c r="Q9" s="21"/>
      <c r="R9" s="21"/>
    </row>
    <row r="10" spans="1:18" ht="11.25" x14ac:dyDescent="0.2">
      <c r="R10" s="21"/>
    </row>
    <row r="11" spans="1:18" ht="11.25" x14ac:dyDescent="0.2">
      <c r="R11" s="21"/>
    </row>
    <row r="12" spans="1:18" ht="11.25" x14ac:dyDescent="0.2">
      <c r="Q12" s="21"/>
      <c r="R12" s="21"/>
    </row>
    <row r="13" spans="1:18" ht="11.25" x14ac:dyDescent="0.2">
      <c r="Q13" s="21"/>
      <c r="R13" s="21"/>
    </row>
    <row r="14" spans="1:18" ht="11.25" x14ac:dyDescent="0.2">
      <c r="Q14" s="21"/>
      <c r="R14" s="21"/>
    </row>
    <row r="15" spans="1:18" ht="11.25" x14ac:dyDescent="0.2">
      <c r="Q15" s="21"/>
      <c r="R15" s="21"/>
    </row>
    <row r="16" spans="1:18" ht="11.25" x14ac:dyDescent="0.2">
      <c r="Q16" s="21"/>
      <c r="R16" s="21"/>
    </row>
    <row r="17" spans="1:18" ht="11.25" x14ac:dyDescent="0.2">
      <c r="Q17" s="21"/>
      <c r="R17" s="21"/>
    </row>
    <row r="18" spans="1:18" ht="55.5" customHeight="1" x14ac:dyDescent="0.2">
      <c r="L18" s="17" t="s">
        <v>37</v>
      </c>
      <c r="M18" s="17" t="s">
        <v>38</v>
      </c>
      <c r="N18" s="17" t="s">
        <v>26</v>
      </c>
      <c r="O18" s="17" t="s">
        <v>18</v>
      </c>
      <c r="P18" s="17" t="s">
        <v>36</v>
      </c>
      <c r="Q18" s="17" t="s">
        <v>39</v>
      </c>
      <c r="R18" s="21"/>
    </row>
    <row r="19" spans="1:18" ht="11.25" x14ac:dyDescent="0.2">
      <c r="L19" s="19">
        <v>2025</v>
      </c>
      <c r="M19" s="20">
        <v>15.3</v>
      </c>
      <c r="N19" s="20">
        <v>8.4</v>
      </c>
      <c r="O19" s="20">
        <v>5.5</v>
      </c>
      <c r="P19" s="20">
        <v>4.0999999999999996</v>
      </c>
      <c r="Q19" s="19" t="s">
        <v>61</v>
      </c>
      <c r="R19" s="21"/>
    </row>
    <row r="20" spans="1:18" ht="11.25" x14ac:dyDescent="0.2">
      <c r="Q20" s="21"/>
      <c r="R20" s="21"/>
    </row>
    <row r="21" spans="1:18" ht="11.25" x14ac:dyDescent="0.2">
      <c r="Q21" s="21"/>
      <c r="R21" s="21"/>
    </row>
    <row r="22" spans="1:18" ht="16.5" customHeight="1" x14ac:dyDescent="0.2">
      <c r="Q22" s="21"/>
      <c r="R22" s="21"/>
    </row>
    <row r="23" spans="1:18" ht="12.75" customHeight="1" x14ac:dyDescent="0.2">
      <c r="A23" s="84" t="s">
        <v>62</v>
      </c>
      <c r="B23" s="84"/>
      <c r="C23" s="84"/>
      <c r="D23" s="84"/>
      <c r="E23" s="84"/>
      <c r="F23" s="84"/>
      <c r="G23" s="84"/>
      <c r="H23" s="84"/>
      <c r="I23" s="84"/>
      <c r="Q23" s="21"/>
      <c r="R23" s="21"/>
    </row>
    <row r="24" spans="1:18" ht="15.75" customHeight="1" x14ac:dyDescent="0.2">
      <c r="A24" s="83"/>
      <c r="B24" s="83"/>
      <c r="C24" s="83"/>
      <c r="D24" s="83"/>
      <c r="E24" s="83"/>
      <c r="F24" s="83"/>
      <c r="G24" s="83"/>
      <c r="H24" s="83"/>
      <c r="I24" s="83"/>
      <c r="J24" s="83"/>
      <c r="K24" s="83"/>
      <c r="Q24" s="21"/>
      <c r="R24" s="21"/>
    </row>
    <row r="25" spans="1:18" ht="26.25" customHeight="1" x14ac:dyDescent="0.2">
      <c r="A25" s="85" t="s">
        <v>43</v>
      </c>
      <c r="B25" s="83"/>
      <c r="C25" s="83"/>
      <c r="D25" s="83"/>
      <c r="E25" s="83"/>
      <c r="F25" s="83"/>
      <c r="G25" s="83"/>
      <c r="H25" s="83"/>
      <c r="I25" s="83"/>
      <c r="J25" s="83"/>
      <c r="K25" s="83"/>
      <c r="Q25" s="21"/>
      <c r="R25" s="21"/>
    </row>
    <row r="26" spans="1:18" ht="11.25" x14ac:dyDescent="0.2">
      <c r="A26" s="23"/>
      <c r="B26" s="23"/>
      <c r="C26" s="23"/>
      <c r="D26" s="23"/>
      <c r="E26" s="24"/>
      <c r="F26" s="24"/>
      <c r="G26" s="24"/>
      <c r="H26" s="24"/>
      <c r="I26" s="25"/>
      <c r="J26" s="24"/>
      <c r="K26" s="24"/>
      <c r="Q26" s="21"/>
      <c r="R26" s="21"/>
    </row>
    <row r="27" spans="1:18" ht="12.75" x14ac:dyDescent="0.2">
      <c r="A27" s="26" t="s">
        <v>63</v>
      </c>
      <c r="B27" s="27"/>
      <c r="C27" s="27"/>
      <c r="D27" s="27"/>
      <c r="E27" s="27"/>
      <c r="F27" s="27"/>
      <c r="G27" s="27"/>
      <c r="H27" s="27"/>
      <c r="I27" s="25"/>
      <c r="J27" s="27"/>
      <c r="K27" s="27"/>
      <c r="Q27" s="21"/>
      <c r="R27" s="21"/>
    </row>
    <row r="28" spans="1:18" ht="11.25" x14ac:dyDescent="0.2">
      <c r="H28" s="22"/>
      <c r="Q28" s="21"/>
      <c r="R28" s="21"/>
    </row>
    <row r="29" spans="1:18" ht="11.25" x14ac:dyDescent="0.2">
      <c r="Q29" s="21"/>
      <c r="R29" s="21"/>
    </row>
    <row r="30" spans="1:18" ht="11.25" x14ac:dyDescent="0.2">
      <c r="Q30" s="21"/>
      <c r="R30" s="21"/>
    </row>
    <row r="31" spans="1:18" ht="11.25" x14ac:dyDescent="0.2">
      <c r="Q31" s="21"/>
      <c r="R31" s="21"/>
    </row>
    <row r="32" spans="1:18" ht="11.25" x14ac:dyDescent="0.2">
      <c r="Q32" s="21"/>
      <c r="R32" s="21"/>
    </row>
    <row r="33" spans="2:18" ht="11.25" x14ac:dyDescent="0.2">
      <c r="Q33" s="21"/>
      <c r="R33" s="21"/>
    </row>
    <row r="34" spans="2:18" ht="11.25" x14ac:dyDescent="0.2">
      <c r="Q34" s="21"/>
      <c r="R34" s="21"/>
    </row>
    <row r="35" spans="2:18" ht="11.25" x14ac:dyDescent="0.2">
      <c r="Q35" s="21"/>
      <c r="R35" s="21"/>
    </row>
    <row r="36" spans="2:18" ht="11.25" x14ac:dyDescent="0.2">
      <c r="Q36" s="21"/>
      <c r="R36" s="21"/>
    </row>
    <row r="37" spans="2:18" ht="26.25" customHeight="1" x14ac:dyDescent="0.2">
      <c r="Q37" s="21"/>
      <c r="R37" s="21"/>
    </row>
    <row r="38" spans="2:18" ht="11.25" x14ac:dyDescent="0.2">
      <c r="B38" s="28"/>
      <c r="C38" s="28"/>
      <c r="D38" s="28"/>
      <c r="E38" s="28"/>
      <c r="F38" s="28"/>
      <c r="G38" s="28"/>
      <c r="H38" s="28"/>
      <c r="I38" s="28"/>
      <c r="J38" s="28"/>
      <c r="K38" s="28"/>
      <c r="Q38" s="21"/>
      <c r="R38" s="21"/>
    </row>
    <row r="39" spans="2:18" ht="11.25" x14ac:dyDescent="0.2">
      <c r="Q39" s="21"/>
      <c r="R39" s="21"/>
    </row>
    <row r="40" spans="2:18" ht="24" customHeight="1" x14ac:dyDescent="0.2">
      <c r="Q40" s="21"/>
      <c r="R40" s="21"/>
    </row>
    <row r="41" spans="2:18" ht="11.25" x14ac:dyDescent="0.2">
      <c r="Q41" s="21"/>
      <c r="R41" s="21"/>
    </row>
    <row r="42" spans="2:18" ht="11.25" x14ac:dyDescent="0.2">
      <c r="Q42" s="21"/>
      <c r="R42" s="21"/>
    </row>
    <row r="43" spans="2:18" ht="11.25" x14ac:dyDescent="0.2">
      <c r="Q43" s="21"/>
      <c r="R43" s="21"/>
    </row>
    <row r="44" spans="2:18" ht="11.25" x14ac:dyDescent="0.2">
      <c r="Q44" s="21"/>
      <c r="R44" s="21"/>
    </row>
    <row r="45" spans="2:18" ht="11.25" x14ac:dyDescent="0.2">
      <c r="Q45" s="21"/>
      <c r="R45" s="21"/>
    </row>
    <row r="46" spans="2:18" ht="11.25" x14ac:dyDescent="0.2">
      <c r="Q46" s="21"/>
      <c r="R46" s="21"/>
    </row>
    <row r="47" spans="2:18" ht="11.25" x14ac:dyDescent="0.2">
      <c r="Q47" s="21"/>
    </row>
    <row r="48" spans="2:18" ht="11.25" x14ac:dyDescent="0.2"/>
    <row r="49" ht="11.25" hidden="1" x14ac:dyDescent="0.2"/>
    <row r="50" ht="0" hidden="1" customHeight="1" x14ac:dyDescent="0.2"/>
    <row r="51" ht="0" hidden="1" customHeight="1" x14ac:dyDescent="0.2"/>
  </sheetData>
  <mergeCells count="3">
    <mergeCell ref="A24:K24"/>
    <mergeCell ref="A23:I23"/>
    <mergeCell ref="A25:K25"/>
  </mergeCells>
  <pageMargins left="0.19685039370078741" right="0.19685039370078741" top="0.39370078740157483" bottom="0.39370078740157483" header="0.51181102362204722" footer="0.51181102362204722"/>
  <pageSetup paperSize="9" orientation="landscape" horizontalDpi="1200" verticalDpi="12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pageSetUpPr fitToPage="1"/>
  </sheetPr>
  <dimension ref="A1:M47"/>
  <sheetViews>
    <sheetView showGridLines="0" topLeftCell="A7" zoomScaleNormal="100" workbookViewId="0">
      <selection activeCell="L42" sqref="L42"/>
    </sheetView>
  </sheetViews>
  <sheetFormatPr baseColWidth="10" defaultRowHeight="12.75" x14ac:dyDescent="0.2"/>
  <cols>
    <col min="1" max="1" width="33.28515625" style="27" customWidth="1"/>
    <col min="2" max="5" width="14.7109375" style="27" customWidth="1"/>
    <col min="6" max="7" width="7.7109375" style="27" customWidth="1"/>
    <col min="8" max="8" width="7.7109375" style="30" customWidth="1"/>
    <col min="9" max="9" width="7.7109375" style="27" customWidth="1"/>
    <col min="10" max="16384" width="11.42578125" style="27"/>
  </cols>
  <sheetData>
    <row r="1" spans="1:11" ht="17.25" thickBot="1" x14ac:dyDescent="0.25">
      <c r="A1" s="78" t="s">
        <v>71</v>
      </c>
      <c r="B1" s="78"/>
      <c r="C1" s="78"/>
      <c r="D1" s="78"/>
      <c r="E1" s="78"/>
      <c r="F1" s="78"/>
      <c r="G1" s="78"/>
      <c r="H1" s="78"/>
      <c r="I1" s="78"/>
      <c r="J1" s="78"/>
    </row>
    <row r="2" spans="1:11" ht="15.75" thickTop="1" x14ac:dyDescent="0.2">
      <c r="A2" s="29"/>
      <c r="B2" s="16"/>
      <c r="C2" s="16"/>
      <c r="D2" s="16"/>
      <c r="E2" s="16"/>
      <c r="F2" s="16"/>
    </row>
    <row r="3" spans="1:11" ht="19.5" customHeight="1" x14ac:dyDescent="0.2">
      <c r="A3" s="79" t="str">
        <f>'8.03 Notice'!A16</f>
        <v xml:space="preserve">[2] Les enseignants chargés d'élèves à l'année dans le second degré par groupe de disciplines en 2024-2025 </v>
      </c>
      <c r="B3" s="24"/>
      <c r="C3" s="24"/>
      <c r="D3" s="24"/>
      <c r="E3" s="24"/>
      <c r="F3" s="24"/>
      <c r="G3" s="24"/>
      <c r="H3" s="32"/>
      <c r="I3" s="24"/>
    </row>
    <row r="4" spans="1:11" x14ac:dyDescent="0.2">
      <c r="A4" s="31"/>
      <c r="B4" s="24"/>
      <c r="C4" s="24"/>
      <c r="D4" s="24"/>
      <c r="E4" s="24"/>
      <c r="F4" s="24"/>
      <c r="G4" s="24"/>
      <c r="H4" s="32"/>
      <c r="I4" s="24"/>
    </row>
    <row r="5" spans="1:11" ht="22.5" customHeight="1" x14ac:dyDescent="0.2">
      <c r="A5" s="33"/>
      <c r="B5" s="34" t="s">
        <v>7</v>
      </c>
      <c r="C5" s="35"/>
      <c r="D5" s="35"/>
      <c r="E5" s="35"/>
      <c r="F5" s="35"/>
      <c r="G5" s="36"/>
      <c r="H5" s="87" t="s">
        <v>40</v>
      </c>
      <c r="I5" s="88"/>
    </row>
    <row r="6" spans="1:11" ht="56.25" customHeight="1" x14ac:dyDescent="0.2">
      <c r="A6" s="56"/>
      <c r="B6" s="57" t="s">
        <v>30</v>
      </c>
      <c r="C6" s="57" t="s">
        <v>31</v>
      </c>
      <c r="D6" s="57" t="s">
        <v>32</v>
      </c>
      <c r="E6" s="57" t="s">
        <v>25</v>
      </c>
      <c r="F6" s="57" t="s">
        <v>8</v>
      </c>
      <c r="G6" s="57" t="s">
        <v>9</v>
      </c>
      <c r="H6" s="57" t="s">
        <v>41</v>
      </c>
      <c r="I6" s="57" t="s">
        <v>8</v>
      </c>
    </row>
    <row r="7" spans="1:11" x14ac:dyDescent="0.2">
      <c r="A7" s="38" t="s">
        <v>2</v>
      </c>
      <c r="B7" s="39"/>
      <c r="C7" s="39"/>
      <c r="D7" s="40">
        <v>21</v>
      </c>
      <c r="E7" s="40">
        <f t="shared" ref="E7:E20" si="0">SUM(B7:D7)</f>
        <v>21</v>
      </c>
      <c r="F7" s="41">
        <f>11/E7*100</f>
        <v>52.380952380952387</v>
      </c>
      <c r="G7" s="41">
        <f>3/E7*100</f>
        <v>14.285714285714285</v>
      </c>
      <c r="H7" s="40">
        <v>4</v>
      </c>
      <c r="I7" s="41">
        <v>50</v>
      </c>
      <c r="J7" s="89"/>
      <c r="K7" s="30"/>
    </row>
    <row r="8" spans="1:11" x14ac:dyDescent="0.2">
      <c r="A8" s="38" t="s">
        <v>1</v>
      </c>
      <c r="B8" s="40">
        <v>145</v>
      </c>
      <c r="C8" s="40">
        <v>53</v>
      </c>
      <c r="D8" s="40">
        <v>57</v>
      </c>
      <c r="E8" s="40">
        <f t="shared" si="0"/>
        <v>255</v>
      </c>
      <c r="F8" s="41">
        <f>234/E8*100</f>
        <v>91.764705882352942</v>
      </c>
      <c r="G8" s="41">
        <f>16/E8*100</f>
        <v>6.2745098039215685</v>
      </c>
      <c r="H8" s="40">
        <v>14</v>
      </c>
      <c r="I8" s="41">
        <f>13/H8*100</f>
        <v>92.857142857142861</v>
      </c>
      <c r="J8" s="89"/>
      <c r="K8" s="30"/>
    </row>
    <row r="9" spans="1:11" x14ac:dyDescent="0.2">
      <c r="A9" s="38" t="s">
        <v>18</v>
      </c>
      <c r="B9" s="40">
        <v>234</v>
      </c>
      <c r="C9" s="40">
        <v>15</v>
      </c>
      <c r="D9" s="40">
        <v>114</v>
      </c>
      <c r="E9" s="40">
        <f t="shared" si="0"/>
        <v>363</v>
      </c>
      <c r="F9" s="41">
        <f>305/E9*100</f>
        <v>84.022038567493112</v>
      </c>
      <c r="G9" s="41">
        <f>20/E9*100</f>
        <v>5.5096418732782375</v>
      </c>
      <c r="H9" s="40">
        <v>22</v>
      </c>
      <c r="I9" s="41">
        <f>17/H9*100</f>
        <v>77.272727272727266</v>
      </c>
      <c r="J9" s="89"/>
      <c r="K9" s="30"/>
    </row>
    <row r="10" spans="1:11" s="42" customFormat="1" x14ac:dyDescent="0.2">
      <c r="A10" s="70" t="s">
        <v>44</v>
      </c>
      <c r="B10" s="81">
        <v>98</v>
      </c>
      <c r="C10" s="81">
        <v>2</v>
      </c>
      <c r="D10" s="81">
        <v>54</v>
      </c>
      <c r="E10" s="81">
        <f t="shared" si="0"/>
        <v>154</v>
      </c>
      <c r="F10" s="82">
        <v>88.7</v>
      </c>
      <c r="G10" s="82">
        <v>6.8</v>
      </c>
      <c r="H10" s="81">
        <v>10</v>
      </c>
      <c r="I10" s="82">
        <v>70</v>
      </c>
      <c r="J10" s="89"/>
      <c r="K10" s="90"/>
    </row>
    <row r="11" spans="1:11" s="42" customFormat="1" x14ac:dyDescent="0.2">
      <c r="A11" s="70" t="s">
        <v>45</v>
      </c>
      <c r="B11" s="81">
        <v>40</v>
      </c>
      <c r="C11" s="81">
        <v>1</v>
      </c>
      <c r="D11" s="81">
        <v>24</v>
      </c>
      <c r="E11" s="81">
        <f t="shared" si="0"/>
        <v>65</v>
      </c>
      <c r="F11" s="82">
        <v>79.5</v>
      </c>
      <c r="G11" s="82">
        <v>21.1</v>
      </c>
      <c r="H11" s="81">
        <v>4</v>
      </c>
      <c r="I11" s="82">
        <v>100</v>
      </c>
      <c r="J11" s="89"/>
      <c r="K11" s="90"/>
    </row>
    <row r="12" spans="1:11" s="42" customFormat="1" x14ac:dyDescent="0.2">
      <c r="A12" s="70" t="s">
        <v>46</v>
      </c>
      <c r="B12" s="81">
        <v>2</v>
      </c>
      <c r="C12" s="81"/>
      <c r="D12" s="81"/>
      <c r="E12" s="81">
        <f t="shared" si="0"/>
        <v>2</v>
      </c>
      <c r="F12" s="82">
        <v>66.7</v>
      </c>
      <c r="G12" s="82">
        <v>0</v>
      </c>
      <c r="H12" s="81">
        <v>1</v>
      </c>
      <c r="I12" s="82">
        <v>100</v>
      </c>
      <c r="J12" s="89"/>
      <c r="K12" s="90"/>
    </row>
    <row r="13" spans="1:11" ht="15" customHeight="1" x14ac:dyDescent="0.2">
      <c r="A13" s="38" t="s">
        <v>19</v>
      </c>
      <c r="B13" s="40">
        <v>91</v>
      </c>
      <c r="C13" s="40"/>
      <c r="D13" s="40">
        <v>58</v>
      </c>
      <c r="E13" s="40">
        <f t="shared" si="0"/>
        <v>149</v>
      </c>
      <c r="F13" s="41">
        <f>74/E13*100</f>
        <v>49.664429530201346</v>
      </c>
      <c r="G13" s="41">
        <f>30/E13*100</f>
        <v>20.134228187919462</v>
      </c>
      <c r="H13" s="40">
        <v>13</v>
      </c>
      <c r="I13" s="41">
        <f>4/H13*100</f>
        <v>30.76923076923077</v>
      </c>
      <c r="J13" s="89"/>
      <c r="K13" s="30"/>
    </row>
    <row r="14" spans="1:11" x14ac:dyDescent="0.2">
      <c r="A14" s="38" t="s">
        <v>20</v>
      </c>
      <c r="B14" s="39"/>
      <c r="C14" s="39"/>
      <c r="D14" s="40">
        <v>17</v>
      </c>
      <c r="E14" s="40">
        <f t="shared" si="0"/>
        <v>17</v>
      </c>
      <c r="F14" s="41">
        <f>15/E14*100</f>
        <v>88.235294117647058</v>
      </c>
      <c r="G14" s="41">
        <f>1/E14*100</f>
        <v>5.8823529411764701</v>
      </c>
      <c r="H14" s="40">
        <v>3</v>
      </c>
      <c r="I14" s="41">
        <v>100</v>
      </c>
      <c r="J14" s="89"/>
      <c r="K14" s="30"/>
    </row>
    <row r="15" spans="1:11" x14ac:dyDescent="0.2">
      <c r="A15" s="43" t="s">
        <v>14</v>
      </c>
      <c r="B15" s="40">
        <v>121</v>
      </c>
      <c r="C15" s="40">
        <v>34</v>
      </c>
      <c r="D15" s="40">
        <v>64</v>
      </c>
      <c r="E15" s="40">
        <f t="shared" si="0"/>
        <v>219</v>
      </c>
      <c r="F15" s="41">
        <f>107/E15*100</f>
        <v>48.858447488584474</v>
      </c>
      <c r="G15" s="41">
        <f>9/E15*100</f>
        <v>4.10958904109589</v>
      </c>
      <c r="H15" s="40">
        <v>11</v>
      </c>
      <c r="I15" s="41">
        <f>7/H15*100</f>
        <v>63.636363636363633</v>
      </c>
      <c r="J15" s="89"/>
      <c r="K15" s="30"/>
    </row>
    <row r="16" spans="1:11" x14ac:dyDescent="0.2">
      <c r="A16" s="38" t="s">
        <v>3</v>
      </c>
      <c r="B16" s="40">
        <v>46</v>
      </c>
      <c r="C16" s="40"/>
      <c r="D16" s="40">
        <v>51</v>
      </c>
      <c r="E16" s="40">
        <f t="shared" si="0"/>
        <v>97</v>
      </c>
      <c r="F16" s="41">
        <f>48/E16*100</f>
        <v>49.484536082474229</v>
      </c>
      <c r="G16" s="41">
        <f>13/E16*100</f>
        <v>13.402061855670103</v>
      </c>
      <c r="H16" s="40">
        <v>6</v>
      </c>
      <c r="I16" s="41">
        <f>2/H16*100</f>
        <v>33.333333333333329</v>
      </c>
      <c r="J16" s="89"/>
      <c r="K16" s="30"/>
    </row>
    <row r="17" spans="1:11" x14ac:dyDescent="0.2">
      <c r="A17" s="38" t="s">
        <v>60</v>
      </c>
      <c r="B17" s="40">
        <v>52</v>
      </c>
      <c r="C17" s="40">
        <v>1</v>
      </c>
      <c r="D17" s="40">
        <v>38</v>
      </c>
      <c r="E17" s="40">
        <f t="shared" si="0"/>
        <v>91</v>
      </c>
      <c r="F17" s="41">
        <f>74/E17*100</f>
        <v>81.318681318681314</v>
      </c>
      <c r="G17" s="41">
        <f>8/E17*100</f>
        <v>8.791208791208792</v>
      </c>
      <c r="H17" s="40">
        <v>7</v>
      </c>
      <c r="I17" s="41">
        <f>6/H17*100</f>
        <v>85.714285714285708</v>
      </c>
      <c r="J17" s="89"/>
      <c r="K17" s="30"/>
    </row>
    <row r="18" spans="1:11" x14ac:dyDescent="0.2">
      <c r="A18" s="38" t="s">
        <v>28</v>
      </c>
      <c r="B18" s="40">
        <v>30</v>
      </c>
      <c r="C18" s="39"/>
      <c r="D18" s="39">
        <v>1</v>
      </c>
      <c r="E18" s="40">
        <f t="shared" si="0"/>
        <v>31</v>
      </c>
      <c r="F18" s="41">
        <f>14/E18*100</f>
        <v>45.161290322580641</v>
      </c>
      <c r="G18" s="41">
        <f>10/E18*100</f>
        <v>32.258064516129032</v>
      </c>
      <c r="H18" s="40">
        <v>4</v>
      </c>
      <c r="I18" s="41">
        <f>1/H18*100</f>
        <v>25</v>
      </c>
      <c r="J18" s="89"/>
      <c r="K18" s="30"/>
    </row>
    <row r="19" spans="1:11" x14ac:dyDescent="0.2">
      <c r="A19" s="38" t="s">
        <v>0</v>
      </c>
      <c r="B19" s="40">
        <v>32</v>
      </c>
      <c r="C19" s="39">
        <v>1</v>
      </c>
      <c r="D19" s="40">
        <v>5</v>
      </c>
      <c r="E19" s="40">
        <f t="shared" si="0"/>
        <v>38</v>
      </c>
      <c r="F19" s="41">
        <f>27/E19*100</f>
        <v>71.05263157894737</v>
      </c>
      <c r="G19" s="41">
        <f>5/E19*100</f>
        <v>13.157894736842104</v>
      </c>
      <c r="H19" s="40">
        <v>3</v>
      </c>
      <c r="I19" s="41">
        <v>100</v>
      </c>
      <c r="J19" s="89"/>
      <c r="K19" s="30"/>
    </row>
    <row r="20" spans="1:11" x14ac:dyDescent="0.2">
      <c r="A20" s="38" t="s">
        <v>29</v>
      </c>
      <c r="B20" s="40">
        <v>104</v>
      </c>
      <c r="C20" s="40">
        <v>16</v>
      </c>
      <c r="D20" s="40">
        <v>29</v>
      </c>
      <c r="E20" s="40">
        <f t="shared" si="0"/>
        <v>149</v>
      </c>
      <c r="F20" s="41">
        <f>68/E20*100</f>
        <v>45.63758389261745</v>
      </c>
      <c r="G20" s="41">
        <f>5/E20*100</f>
        <v>3.3557046979865772</v>
      </c>
      <c r="H20" s="40">
        <v>9</v>
      </c>
      <c r="I20" s="41">
        <f>2/H20*100</f>
        <v>22.222222222222221</v>
      </c>
      <c r="J20" s="89"/>
      <c r="K20" s="30"/>
    </row>
    <row r="21" spans="1:11" x14ac:dyDescent="0.2">
      <c r="A21" s="61" t="s">
        <v>26</v>
      </c>
      <c r="B21" s="62">
        <f>+B7+B8+B9+B13+B14+B15+B16+B17+B18+B19+B20</f>
        <v>855</v>
      </c>
      <c r="C21" s="62">
        <f>+C7+C8+C9+C13+C14+C15+C16+C17+C18+C19+C20</f>
        <v>120</v>
      </c>
      <c r="D21" s="62">
        <f>+D7+D8+D9+D13+D14+D15+D16+D17+D18+D19+D20</f>
        <v>455</v>
      </c>
      <c r="E21" s="62">
        <f>+E7+E8+E9+E13+E14+E15+E16+E17+E18+E19+E20</f>
        <v>1430</v>
      </c>
      <c r="F21" s="63">
        <f>928/E21*100</f>
        <v>64.895104895104893</v>
      </c>
      <c r="G21" s="63">
        <f>120/E21*100</f>
        <v>8.3916083916083917</v>
      </c>
      <c r="H21" s="62">
        <f>+H7+H8+H9+H13+H14+H15+H16+H17+H18+H19+H20</f>
        <v>96</v>
      </c>
      <c r="I21" s="63">
        <f>63/H21*100</f>
        <v>65.625</v>
      </c>
      <c r="J21" s="89"/>
      <c r="K21" s="30"/>
    </row>
    <row r="22" spans="1:11" x14ac:dyDescent="0.2">
      <c r="A22" s="38" t="s">
        <v>4</v>
      </c>
      <c r="B22" s="40">
        <v>51</v>
      </c>
      <c r="C22" s="40"/>
      <c r="D22" s="40">
        <v>25</v>
      </c>
      <c r="E22" s="40">
        <f>SUM(B22:D22)</f>
        <v>76</v>
      </c>
      <c r="F22" s="41">
        <f>14/E22*100</f>
        <v>18.421052631578945</v>
      </c>
      <c r="G22" s="41">
        <f>5/E22*100</f>
        <v>6.5789473684210522</v>
      </c>
      <c r="H22" s="40">
        <v>4</v>
      </c>
      <c r="I22" s="41">
        <v>50</v>
      </c>
      <c r="J22" s="89"/>
      <c r="K22" s="30"/>
    </row>
    <row r="23" spans="1:11" x14ac:dyDescent="0.2">
      <c r="A23" s="38" t="s">
        <v>35</v>
      </c>
      <c r="B23" s="40"/>
      <c r="C23" s="40">
        <v>11</v>
      </c>
      <c r="D23" s="40"/>
      <c r="E23" s="40">
        <f>SUM(B23:D23)</f>
        <v>11</v>
      </c>
      <c r="F23" s="41">
        <f>4/E23*100</f>
        <v>36.363636363636367</v>
      </c>
      <c r="G23" s="41">
        <f>1/E23*100</f>
        <v>9.0909090909090917</v>
      </c>
      <c r="H23" s="40"/>
      <c r="I23" s="41"/>
      <c r="J23" s="89"/>
      <c r="K23" s="30"/>
    </row>
    <row r="24" spans="1:11" x14ac:dyDescent="0.2">
      <c r="A24" s="38" t="s">
        <v>15</v>
      </c>
      <c r="B24" s="40">
        <v>2</v>
      </c>
      <c r="C24" s="40">
        <v>8</v>
      </c>
      <c r="D24" s="39"/>
      <c r="E24" s="40">
        <f t="shared" ref="E24" si="1">SUM(B24:D24)</f>
        <v>10</v>
      </c>
      <c r="F24" s="41">
        <f>4/E24*100</f>
        <v>40</v>
      </c>
      <c r="G24" s="41">
        <f>2/E24*100</f>
        <v>20</v>
      </c>
      <c r="H24" s="40"/>
      <c r="I24" s="41"/>
      <c r="J24" s="89"/>
      <c r="K24" s="30"/>
    </row>
    <row r="25" spans="1:11" x14ac:dyDescent="0.2">
      <c r="A25" s="38" t="s">
        <v>16</v>
      </c>
      <c r="B25" s="40"/>
      <c r="C25" s="40">
        <v>5</v>
      </c>
      <c r="D25" s="39">
        <v>1</v>
      </c>
      <c r="E25" s="40">
        <f>SUM(B25:D25)</f>
        <v>6</v>
      </c>
      <c r="F25" s="41">
        <v>0</v>
      </c>
      <c r="G25" s="41">
        <f>1/E25*100</f>
        <v>16.666666666666664</v>
      </c>
      <c r="H25" s="40"/>
      <c r="I25" s="41"/>
      <c r="J25" s="89"/>
      <c r="K25" s="30"/>
    </row>
    <row r="26" spans="1:11" x14ac:dyDescent="0.2">
      <c r="A26" s="38" t="s">
        <v>22</v>
      </c>
      <c r="B26" s="40"/>
      <c r="C26" s="40">
        <v>16</v>
      </c>
      <c r="D26" s="40">
        <v>2</v>
      </c>
      <c r="E26" s="40">
        <f>SUM(B26:D26)</f>
        <v>18</v>
      </c>
      <c r="F26" s="41">
        <f>6/E26*100</f>
        <v>33.333333333333329</v>
      </c>
      <c r="G26" s="41">
        <f>5/E26*100</f>
        <v>27.777777777777779</v>
      </c>
      <c r="H26" s="40"/>
      <c r="I26" s="41"/>
      <c r="J26" s="89"/>
      <c r="K26" s="30"/>
    </row>
    <row r="27" spans="1:11" x14ac:dyDescent="0.2">
      <c r="A27" s="38" t="s">
        <v>77</v>
      </c>
      <c r="B27" s="40"/>
      <c r="C27" s="40">
        <v>13</v>
      </c>
      <c r="D27" s="40"/>
      <c r="E27" s="40">
        <f>SUM(B27:D27)</f>
        <v>13</v>
      </c>
      <c r="F27" s="41">
        <v>0</v>
      </c>
      <c r="G27" s="41">
        <v>0</v>
      </c>
      <c r="H27" s="40"/>
      <c r="I27" s="41"/>
      <c r="J27" s="89"/>
      <c r="K27" s="30"/>
    </row>
    <row r="28" spans="1:11" ht="19.5" customHeight="1" x14ac:dyDescent="0.2">
      <c r="A28" s="43" t="s">
        <v>75</v>
      </c>
      <c r="B28" s="40">
        <v>2</v>
      </c>
      <c r="C28" s="40">
        <v>25</v>
      </c>
      <c r="D28" s="40">
        <v>4</v>
      </c>
      <c r="E28" s="40">
        <f>SUM(B28:D28)</f>
        <v>31</v>
      </c>
      <c r="F28" s="41">
        <f>28/E28*100</f>
        <v>90.322580645161281</v>
      </c>
      <c r="G28" s="41">
        <f>10/E28*100</f>
        <v>32.258064516129032</v>
      </c>
      <c r="H28" s="40"/>
      <c r="I28" s="41"/>
      <c r="J28" s="89"/>
      <c r="K28" s="30"/>
    </row>
    <row r="29" spans="1:11" x14ac:dyDescent="0.2">
      <c r="A29" s="38" t="s">
        <v>21</v>
      </c>
      <c r="B29" s="40">
        <v>1</v>
      </c>
      <c r="C29" s="40">
        <v>9</v>
      </c>
      <c r="D29" s="40"/>
      <c r="E29" s="40">
        <f>SUM(B29:D29)</f>
        <v>10</v>
      </c>
      <c r="F29" s="41">
        <f>8/E29*100</f>
        <v>80</v>
      </c>
      <c r="G29" s="41">
        <f>3/E29*100</f>
        <v>30</v>
      </c>
      <c r="H29" s="40"/>
      <c r="I29" s="41"/>
      <c r="J29" s="89"/>
      <c r="K29" s="30"/>
    </row>
    <row r="30" spans="1:11" x14ac:dyDescent="0.2">
      <c r="A30" s="43" t="s">
        <v>13</v>
      </c>
      <c r="B30" s="40"/>
      <c r="C30" s="40">
        <v>12</v>
      </c>
      <c r="D30" s="40">
        <v>2</v>
      </c>
      <c r="E30" s="40">
        <f>SUM(B30:D30)</f>
        <v>14</v>
      </c>
      <c r="F30" s="41">
        <f>4/E30*100</f>
        <v>28.571428571428569</v>
      </c>
      <c r="G30" s="41">
        <f>3/E30*100</f>
        <v>21.428571428571427</v>
      </c>
      <c r="H30" s="40"/>
      <c r="I30" s="41"/>
      <c r="J30" s="89"/>
      <c r="K30" s="30"/>
    </row>
    <row r="31" spans="1:11" x14ac:dyDescent="0.2">
      <c r="A31" s="61" t="s">
        <v>10</v>
      </c>
      <c r="B31" s="69">
        <f>SUM(B22:B30)</f>
        <v>56</v>
      </c>
      <c r="C31" s="69">
        <f>SUM(C22:C30)</f>
        <v>99</v>
      </c>
      <c r="D31" s="69">
        <f>SUM(D22:D30)</f>
        <v>34</v>
      </c>
      <c r="E31" s="69">
        <f>SUM(E22:E30)</f>
        <v>189</v>
      </c>
      <c r="F31" s="63">
        <f>56/E31*100</f>
        <v>29.629629629629626</v>
      </c>
      <c r="G31" s="63">
        <f>30/E31*100</f>
        <v>15.873015873015872</v>
      </c>
      <c r="H31" s="62">
        <f>SUM(H22:H30)</f>
        <v>4</v>
      </c>
      <c r="I31" s="63">
        <v>50</v>
      </c>
      <c r="J31" s="89"/>
      <c r="K31" s="30"/>
    </row>
    <row r="32" spans="1:11" x14ac:dyDescent="0.2">
      <c r="A32" s="38" t="s">
        <v>23</v>
      </c>
      <c r="B32" s="44"/>
      <c r="C32" s="44"/>
      <c r="D32" s="45">
        <v>3</v>
      </c>
      <c r="E32" s="45">
        <f>SUM(C32:D32)</f>
        <v>3</v>
      </c>
      <c r="F32" s="41">
        <v>0</v>
      </c>
      <c r="G32" s="41">
        <v>0</v>
      </c>
      <c r="H32" s="40"/>
      <c r="I32" s="41"/>
      <c r="J32" s="89"/>
      <c r="K32" s="30"/>
    </row>
    <row r="33" spans="1:13" x14ac:dyDescent="0.2">
      <c r="A33" s="38" t="s">
        <v>5</v>
      </c>
      <c r="B33" s="39"/>
      <c r="C33" s="45"/>
      <c r="D33" s="44"/>
      <c r="E33" s="45"/>
      <c r="F33" s="41"/>
      <c r="G33" s="41"/>
      <c r="H33" s="40"/>
      <c r="I33" s="41"/>
      <c r="J33" s="89"/>
      <c r="K33" s="30"/>
    </row>
    <row r="34" spans="1:13" ht="13.15" customHeight="1" x14ac:dyDescent="0.2">
      <c r="A34" s="38" t="s">
        <v>17</v>
      </c>
      <c r="B34" s="39"/>
      <c r="C34" s="45">
        <v>8</v>
      </c>
      <c r="D34" s="44"/>
      <c r="E34" s="45">
        <f>SUM(C34:D34)</f>
        <v>8</v>
      </c>
      <c r="F34" s="41">
        <f>2/E34*100</f>
        <v>25</v>
      </c>
      <c r="G34" s="41">
        <v>0</v>
      </c>
      <c r="H34" s="40"/>
      <c r="I34" s="41"/>
      <c r="J34" s="89"/>
      <c r="K34" s="30"/>
    </row>
    <row r="35" spans="1:13" x14ac:dyDescent="0.2">
      <c r="A35" s="38" t="s">
        <v>24</v>
      </c>
      <c r="B35" s="45"/>
      <c r="C35" s="45">
        <v>12</v>
      </c>
      <c r="D35" s="45">
        <v>6</v>
      </c>
      <c r="E35" s="45">
        <f>SUM(C35:D35)</f>
        <v>18</v>
      </c>
      <c r="F35" s="41">
        <v>100</v>
      </c>
      <c r="G35" s="41">
        <f>1/E35*100</f>
        <v>5.5555555555555554</v>
      </c>
      <c r="H35" s="40"/>
      <c r="I35" s="41"/>
      <c r="J35" s="89"/>
      <c r="K35" s="30"/>
    </row>
    <row r="36" spans="1:13" x14ac:dyDescent="0.2">
      <c r="A36" s="38" t="s">
        <v>27</v>
      </c>
      <c r="B36" s="45">
        <v>1</v>
      </c>
      <c r="C36" s="45">
        <f>35+36</f>
        <v>71</v>
      </c>
      <c r="D36" s="45">
        <v>51</v>
      </c>
      <c r="E36" s="45">
        <f>SUM(B36:D36)</f>
        <v>123</v>
      </c>
      <c r="F36" s="41">
        <f>89/E36*100</f>
        <v>72.357723577235774</v>
      </c>
      <c r="G36" s="41">
        <f>19/E36*100</f>
        <v>15.447154471544716</v>
      </c>
      <c r="H36" s="40">
        <v>3</v>
      </c>
      <c r="I36" s="41">
        <f>1/H36*100</f>
        <v>33.333333333333329</v>
      </c>
      <c r="J36" s="89"/>
      <c r="K36" s="30"/>
    </row>
    <row r="37" spans="1:13" x14ac:dyDescent="0.2">
      <c r="A37" s="43" t="s">
        <v>12</v>
      </c>
      <c r="B37" s="45"/>
      <c r="C37" s="45">
        <v>13</v>
      </c>
      <c r="D37" s="45">
        <v>5</v>
      </c>
      <c r="E37" s="45">
        <f>SUM(C37:D37)</f>
        <v>18</v>
      </c>
      <c r="F37" s="41">
        <f>6/E37*100</f>
        <v>33.333333333333329</v>
      </c>
      <c r="G37" s="41">
        <f>5/E37*100</f>
        <v>27.777777777777779</v>
      </c>
      <c r="H37" s="40"/>
      <c r="I37" s="41"/>
      <c r="J37" s="89"/>
      <c r="K37" s="30"/>
      <c r="M37" s="80"/>
    </row>
    <row r="38" spans="1:13" x14ac:dyDescent="0.2">
      <c r="A38" s="61" t="s">
        <v>11</v>
      </c>
      <c r="B38" s="62">
        <f>SUM(B32:B37)</f>
        <v>1</v>
      </c>
      <c r="C38" s="62">
        <f>SUM(C32:C37)</f>
        <v>104</v>
      </c>
      <c r="D38" s="62">
        <f>SUM(D32:D37)</f>
        <v>65</v>
      </c>
      <c r="E38" s="62">
        <f>SUM(E32:E37)</f>
        <v>170</v>
      </c>
      <c r="F38" s="63">
        <f>116/E38*100</f>
        <v>68.235294117647058</v>
      </c>
      <c r="G38" s="63">
        <f>25/E38*100</f>
        <v>14.705882352941178</v>
      </c>
      <c r="H38" s="62">
        <f>SUM(H32:H37)</f>
        <v>3</v>
      </c>
      <c r="I38" s="64">
        <v>33.299999999999997</v>
      </c>
      <c r="J38" s="89"/>
      <c r="K38" s="30"/>
    </row>
    <row r="39" spans="1:13" x14ac:dyDescent="0.2">
      <c r="A39" s="61" t="s">
        <v>76</v>
      </c>
      <c r="B39" s="62">
        <v>42</v>
      </c>
      <c r="C39" s="62">
        <v>8</v>
      </c>
      <c r="D39" s="62"/>
      <c r="E39" s="62">
        <f>SUM(B39:D39)</f>
        <v>50</v>
      </c>
      <c r="F39" s="63">
        <f>42/E39*100</f>
        <v>84</v>
      </c>
      <c r="G39" s="63">
        <f>8/E39*100</f>
        <v>16</v>
      </c>
      <c r="H39" s="62"/>
      <c r="I39" s="64"/>
      <c r="J39" s="89"/>
      <c r="K39" s="30"/>
    </row>
    <row r="40" spans="1:13" x14ac:dyDescent="0.2">
      <c r="A40" s="65"/>
      <c r="B40" s="66"/>
      <c r="C40" s="66"/>
      <c r="D40" s="66"/>
      <c r="E40" s="66"/>
      <c r="F40" s="67"/>
      <c r="G40" s="67"/>
      <c r="H40" s="66"/>
      <c r="I40" s="68"/>
    </row>
    <row r="41" spans="1:13" x14ac:dyDescent="0.2">
      <c r="A41" s="46" t="s">
        <v>6</v>
      </c>
      <c r="B41" s="47">
        <f>+B21+B31+B38+B40+B39</f>
        <v>954</v>
      </c>
      <c r="C41" s="47">
        <f>+C21+C31+C38+C40+C39</f>
        <v>331</v>
      </c>
      <c r="D41" s="47">
        <f>+D21+D31+D38+D40+D39</f>
        <v>554</v>
      </c>
      <c r="E41" s="47">
        <f>+E21+E31+E38+E40+E39</f>
        <v>1839</v>
      </c>
      <c r="F41" s="48">
        <f>1196/E41*100</f>
        <v>65.035345296356724</v>
      </c>
      <c r="G41" s="49">
        <f>182/E41*100</f>
        <v>9.896682979880369</v>
      </c>
      <c r="H41" s="47">
        <f>+H21+H31+H38+H40</f>
        <v>103</v>
      </c>
      <c r="I41" s="50">
        <f>66/H41*100</f>
        <v>64.077669902912632</v>
      </c>
    </row>
    <row r="42" spans="1:13" x14ac:dyDescent="0.2">
      <c r="A42" s="37"/>
      <c r="B42" s="58"/>
      <c r="C42" s="58"/>
      <c r="D42" s="58"/>
      <c r="E42" s="58"/>
      <c r="F42" s="59"/>
      <c r="G42" s="60"/>
      <c r="H42" s="58"/>
      <c r="I42" s="59"/>
    </row>
    <row r="43" spans="1:13" x14ac:dyDescent="0.2">
      <c r="A43" s="51" t="s">
        <v>64</v>
      </c>
      <c r="E43" s="80"/>
      <c r="H43" s="89"/>
      <c r="I43" s="22"/>
    </row>
    <row r="44" spans="1:13" ht="39.75" customHeight="1" x14ac:dyDescent="0.2">
      <c r="A44" s="86" t="s">
        <v>42</v>
      </c>
      <c r="B44" s="86"/>
      <c r="C44" s="86"/>
      <c r="D44" s="86"/>
      <c r="E44" s="86"/>
      <c r="F44" s="86"/>
      <c r="G44" s="86"/>
      <c r="H44" s="86"/>
      <c r="I44" s="86"/>
    </row>
    <row r="45" spans="1:13" ht="13.5" customHeight="1" x14ac:dyDescent="0.2">
      <c r="A45" s="52" t="s">
        <v>34</v>
      </c>
      <c r="B45" s="53"/>
      <c r="C45" s="53"/>
      <c r="D45" s="53"/>
      <c r="E45" s="53"/>
      <c r="F45" s="53"/>
      <c r="G45" s="53"/>
      <c r="H45" s="53"/>
      <c r="I45" s="53"/>
    </row>
    <row r="46" spans="1:13" x14ac:dyDescent="0.2">
      <c r="A46" s="52" t="s">
        <v>33</v>
      </c>
      <c r="B46" s="24"/>
      <c r="C46" s="24"/>
      <c r="D46" s="24"/>
      <c r="E46" s="24"/>
      <c r="F46" s="54"/>
      <c r="G46" s="24"/>
      <c r="H46" s="32"/>
      <c r="I46" s="24"/>
    </row>
    <row r="47" spans="1:13" ht="24" customHeight="1" x14ac:dyDescent="0.2">
      <c r="A47" s="26" t="s">
        <v>63</v>
      </c>
      <c r="E47" s="55"/>
    </row>
  </sheetData>
  <mergeCells count="2">
    <mergeCell ref="A44:I44"/>
    <mergeCell ref="H5:I5"/>
  </mergeCells>
  <phoneticPr fontId="2" type="noConversion"/>
  <pageMargins left="0" right="0" top="0.59055118110236227" bottom="0.6692913385826772" header="0.35433070866141736" footer="0.51181102362204722"/>
  <pageSetup paperSize="9" scale="66"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yracuseOfficeCustomData>{"createMode":"plain_doc","forceRefresh":"0"}</SyracuseOfficeCustomData>
</file>

<file path=customXml/itemProps1.xml><?xml version="1.0" encoding="utf-8"?>
<ds:datastoreItem xmlns:ds="http://schemas.openxmlformats.org/officeDocument/2006/customXml" ds:itemID="{323F8CFF-1786-43C8-AE58-37DDF4A7580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8.03 Notice</vt:lpstr>
      <vt:lpstr>8.03 Graphique 1</vt:lpstr>
      <vt:lpstr>8.03 Tableau 2</vt:lpstr>
    </vt:vector>
  </TitlesOfParts>
  <Company>DEPP-MENJ - Ministère de l'Education nationale et de la Jeunesse - Direction de l'évaluation, de la prospective et de la performance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RERS 2022 ; Repères et références statistiques 2022 ;8.10</dc:title>
  <dc:creator>DEPP-MENJ - Ministère de l'Education nationale et de la Jeunesse;Direction de l'évaluation de la prospective et de la performance</dc:creator>
  <cp:lastModifiedBy>Santa Susini</cp:lastModifiedBy>
  <cp:lastPrinted>2024-01-10T14:17:30Z</cp:lastPrinted>
  <dcterms:created xsi:type="dcterms:W3CDTF">2013-05-16T09:51:55Z</dcterms:created>
  <dcterms:modified xsi:type="dcterms:W3CDTF">2026-07-15T12:26:22Z</dcterms:modified>
  <cp:contentStatus>Publié</cp:contentStatus>
</cp:coreProperties>
</file>