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.susini\Nextcloud2\Stats corses\2025\PUBLICATION\"/>
    </mc:Choice>
  </mc:AlternateContent>
  <bookViews>
    <workbookView xWindow="0" yWindow="0" windowWidth="25200" windowHeight="9225"/>
  </bookViews>
  <sheets>
    <sheet name="7.05 Notice" sheetId="8" r:id="rId1"/>
    <sheet name="7.05 Graphique 1" sheetId="7" r:id="rId2"/>
    <sheet name="7.05 Tableau 2" sheetId="2" r:id="rId3"/>
    <sheet name="7.05 Tableau 3" sheetId="9" r:id="rId4"/>
  </sheets>
  <calcPr calcId="162913"/>
</workbook>
</file>

<file path=xl/calcChain.xml><?xml version="1.0" encoding="utf-8"?>
<calcChain xmlns="http://schemas.openxmlformats.org/spreadsheetml/2006/main">
  <c r="C39" i="9" l="1"/>
  <c r="C36" i="9"/>
  <c r="C35" i="9"/>
  <c r="C33" i="9"/>
  <c r="C28" i="9"/>
  <c r="C27" i="9"/>
  <c r="C26" i="9"/>
  <c r="C25" i="9"/>
  <c r="C24" i="9"/>
  <c r="C22" i="9"/>
  <c r="C21" i="9"/>
  <c r="G17" i="9"/>
  <c r="G15" i="9"/>
  <c r="G14" i="9"/>
  <c r="G13" i="9"/>
  <c r="G12" i="9"/>
  <c r="G11" i="9"/>
  <c r="G10" i="9"/>
  <c r="G9" i="9"/>
  <c r="F15" i="9"/>
  <c r="F11" i="9"/>
  <c r="E17" i="9"/>
  <c r="E15" i="9"/>
  <c r="E14" i="9"/>
  <c r="E13" i="9"/>
  <c r="E12" i="9"/>
  <c r="E11" i="9"/>
  <c r="E10" i="9"/>
  <c r="E9" i="9"/>
  <c r="D17" i="9"/>
  <c r="C17" i="9"/>
  <c r="C12" i="9"/>
  <c r="C10" i="9"/>
  <c r="C9" i="9"/>
  <c r="J9" i="7"/>
  <c r="A5" i="9" l="1"/>
  <c r="A3" i="2"/>
  <c r="A3" i="7"/>
  <c r="A1" i="2"/>
  <c r="A3" i="9"/>
  <c r="A1" i="7"/>
  <c r="G22" i="2" l="1"/>
  <c r="F22" i="2"/>
  <c r="G13" i="2" l="1"/>
  <c r="F13" i="2"/>
  <c r="K13" i="2" s="1"/>
  <c r="I9" i="7" l="1"/>
  <c r="K31" i="2"/>
  <c r="K30" i="2"/>
  <c r="K22" i="2"/>
  <c r="G12" i="2"/>
  <c r="F12" i="2"/>
  <c r="K12" i="2" s="1"/>
  <c r="B28" i="9" l="1"/>
  <c r="G21" i="2"/>
  <c r="F21" i="2"/>
  <c r="K21" i="2" s="1"/>
  <c r="F15" i="2"/>
  <c r="H9" i="7" l="1"/>
  <c r="F9" i="9" l="1"/>
  <c r="F10" i="9"/>
  <c r="F12" i="9"/>
  <c r="F13" i="9"/>
  <c r="F14" i="9"/>
  <c r="B17" i="9"/>
  <c r="B39" i="9"/>
  <c r="F17" i="9" l="1"/>
  <c r="K29" i="2"/>
  <c r="K20" i="2" l="1"/>
  <c r="K11" i="2"/>
  <c r="G9" i="7" l="1"/>
  <c r="K27" i="2" l="1"/>
  <c r="K28" i="2"/>
  <c r="G19" i="2"/>
  <c r="F19" i="2"/>
  <c r="I10" i="2"/>
  <c r="F10" i="2"/>
  <c r="G10" i="2"/>
  <c r="G18" i="2"/>
  <c r="F18" i="2"/>
  <c r="K18" i="2" s="1"/>
  <c r="G9" i="2"/>
  <c r="F9" i="2"/>
  <c r="K25" i="2"/>
  <c r="K26" i="2"/>
  <c r="G17" i="2"/>
  <c r="F17" i="2"/>
  <c r="K17" i="2" s="1"/>
  <c r="G8" i="2"/>
  <c r="F8" i="2"/>
  <c r="I16" i="2"/>
  <c r="G16" i="2"/>
  <c r="F16" i="2"/>
  <c r="G7" i="2"/>
  <c r="F7" i="2"/>
  <c r="K24" i="2"/>
  <c r="G15" i="2"/>
  <c r="K15" i="2" s="1"/>
  <c r="G6" i="2"/>
  <c r="F6" i="2"/>
  <c r="K19" i="2" l="1"/>
  <c r="K6" i="2"/>
  <c r="K16" i="2"/>
  <c r="K10" i="2"/>
  <c r="K9" i="2"/>
  <c r="K8" i="2"/>
  <c r="K7" i="2"/>
  <c r="C9" i="7"/>
  <c r="D9" i="7"/>
  <c r="E9" i="7"/>
  <c r="F9" i="7"/>
  <c r="B9" i="7"/>
</calcChain>
</file>

<file path=xl/sharedStrings.xml><?xml version="1.0" encoding="utf-8"?>
<sst xmlns="http://schemas.openxmlformats.org/spreadsheetml/2006/main" count="83" uniqueCount="52">
  <si>
    <t>Droit, sciences politiques</t>
  </si>
  <si>
    <t>Sciences économiques</t>
  </si>
  <si>
    <t>AES</t>
  </si>
  <si>
    <t>Lettres</t>
  </si>
  <si>
    <t>Sciences</t>
  </si>
  <si>
    <t>Ensemble</t>
  </si>
  <si>
    <t>Médecine, pharmacie</t>
  </si>
  <si>
    <t>Licences générales</t>
  </si>
  <si>
    <t>Total général</t>
  </si>
  <si>
    <t>Masters</t>
  </si>
  <si>
    <t>Staps</t>
  </si>
  <si>
    <t>Doctorats (y c. HDR)</t>
  </si>
  <si>
    <t>Source : SIES-MESR, Système d'information SISE</t>
  </si>
  <si>
    <t>Sommaire</t>
  </si>
  <si>
    <t>Précisions</t>
  </si>
  <si>
    <t>Source</t>
  </si>
  <si>
    <t>SIES- MESR, Système d’information SISE.</t>
  </si>
  <si>
    <t>En raison des arrondis, il arrive que dans certains tableaux et graphiques, la somme des pourcentages ne corresponde pas exactement à 100 %.</t>
  </si>
  <si>
    <t>[1] Nombre de diplômes délivrés en licences, master et doctorat délivrés par année</t>
  </si>
  <si>
    <t xml:space="preserve">[2] Évolution du nombre des principaux diplômes de l'enseignement supérieur universitaire </t>
  </si>
  <si>
    <t>► Champ : Région Corse</t>
  </si>
  <si>
    <t xml:space="preserve">Licences </t>
  </si>
  <si>
    <t xml:space="preserve">Masters </t>
  </si>
  <si>
    <t>Actualisé le</t>
  </si>
  <si>
    <t>Repères statistiques corses</t>
  </si>
  <si>
    <t>Publication annuelle de la division de la prospective et des statistiques académiques (DPSA) de l'Académie de Corse.</t>
  </si>
  <si>
    <t>https://www.ac-corse.fr/l-academie-en-chiffres-123583</t>
  </si>
  <si>
    <t>7.05 Les diplômes universitaires : évolution</t>
  </si>
  <si>
    <t>Source : SIES-MESR / Système d'information SISE</t>
  </si>
  <si>
    <t>Total</t>
  </si>
  <si>
    <t>Médecine, pharmacie, odontologie</t>
  </si>
  <si>
    <t>Lettres, langues et sciences humaines</t>
  </si>
  <si>
    <t>Économie, gestion et administration économique et sociale</t>
  </si>
  <si>
    <t>Part des femmes (%)</t>
  </si>
  <si>
    <t>Effectifs</t>
  </si>
  <si>
    <t>Doctorat</t>
  </si>
  <si>
    <t>Doctorats LMD</t>
  </si>
  <si>
    <t>STAPS</t>
  </si>
  <si>
    <t>Administration économique et sociale</t>
  </si>
  <si>
    <t>Économie, gestion</t>
  </si>
  <si>
    <t>Masters LMD</t>
  </si>
  <si>
    <t>Total licences</t>
  </si>
  <si>
    <t>Licences professionnelles</t>
  </si>
  <si>
    <t>Licences LMD</t>
  </si>
  <si>
    <t>DPSA, RSC 2024</t>
  </si>
  <si>
    <r>
      <t>Diplômes concernés</t>
    </r>
    <r>
      <rPr>
        <sz val="8"/>
        <rFont val="Arial"/>
        <family val="2"/>
      </rPr>
      <t xml:space="preserve"> – Diplômes nationaux délivrés par les universités (hors diplômes d’État pour la santé).</t>
    </r>
  </si>
  <si>
    <t>HDR : Habilitation à Diriger des Recherches</t>
  </si>
  <si>
    <r>
      <rPr>
        <b/>
        <sz val="8"/>
        <rFont val="Arial"/>
        <family val="2"/>
      </rPr>
      <t>1.</t>
    </r>
    <r>
      <rPr>
        <sz val="8"/>
        <rFont val="Arial"/>
        <family val="2"/>
      </rPr>
      <t xml:space="preserve"> A partir de la session 2020, il n'y a plus que des masters recherche.</t>
    </r>
  </si>
  <si>
    <t>Inter-disciplinaire</t>
  </si>
  <si>
    <t>► Champ : Corse</t>
  </si>
  <si>
    <t>Interdisciplinaire</t>
  </si>
  <si>
    <t>[3] Principaux diplômes universitaires délivrés à la session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</si>
</sst>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.0"/>
    <numFmt numFmtId="165" formatCode="#,##0.0"/>
    <numFmt numFmtId="166" formatCode="0.0%"/>
    <numFmt numFmtId="167" formatCode="_(* #,##0_);_(* \(#,##0\);_(* &quot;-&quot;_);_(@_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&quot;$&quot;* #,##0.00_);_(&quot;$&quot;* \(#,##0.00\);_(&quot;$&quot;* &quot;-&quot;??_);_(@_)"/>
    <numFmt numFmtId="171" formatCode="[$-F800]dddd\,\ mmmm\ dd\,\ yyyy"/>
  </numFmts>
  <fonts count="51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8"/>
      <color indexed="12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b/>
      <sz val="18"/>
      <color indexed="56"/>
      <name val="Cambria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i/>
      <sz val="10"/>
      <color indexed="23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  <charset val="238"/>
    </font>
    <font>
      <sz val="10"/>
      <color indexed="17"/>
      <name val="Arial"/>
      <family val="2"/>
    </font>
    <font>
      <b/>
      <sz val="8"/>
      <color indexed="8"/>
      <name val="MS Sans Serif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MS Sans Serif"/>
      <family val="2"/>
    </font>
    <font>
      <sz val="10"/>
      <color indexed="62"/>
      <name val="Arial"/>
      <family val="2"/>
    </font>
    <font>
      <sz val="8"/>
      <name val="Arial"/>
      <family val="2"/>
      <charset val="238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System"/>
      <family val="2"/>
    </font>
    <font>
      <b/>
      <sz val="10"/>
      <color indexed="63"/>
      <name val="Arial"/>
      <family val="2"/>
    </font>
    <font>
      <b/>
      <u/>
      <sz val="10"/>
      <color indexed="8"/>
      <name val="MS Sans Serif"/>
      <family val="2"/>
    </font>
    <font>
      <b/>
      <sz val="8.5"/>
      <color indexed="8"/>
      <name val="MS Sans Serif"/>
      <family val="2"/>
    </font>
    <font>
      <sz val="8"/>
      <color indexed="8"/>
      <name val="MS Sans Serif"/>
      <family val="2"/>
    </font>
    <font>
      <sz val="10"/>
      <name val="Courier"/>
      <family val="3"/>
    </font>
    <font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i/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8"/>
      <color theme="3" tint="0.39997558519241921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8"/>
      <color indexed="12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43"/>
      </patternFill>
    </fill>
    <fill>
      <patternFill patternType="solid">
        <fgColor indexed="10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indexed="64"/>
      </top>
      <bottom/>
      <diagonal/>
    </border>
  </borders>
  <cellStyleXfs count="85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13" fillId="3" borderId="0" applyNumberFormat="0" applyBorder="0" applyAlignment="0" applyProtection="0"/>
    <xf numFmtId="0" fontId="3" fillId="16" borderId="1"/>
    <xf numFmtId="0" fontId="14" fillId="17" borderId="2" applyNumberFormat="0" applyAlignment="0" applyProtection="0"/>
    <xf numFmtId="0" fontId="3" fillId="0" borderId="3"/>
    <xf numFmtId="0" fontId="15" fillId="18" borderId="5" applyNumberFormat="0" applyAlignment="0" applyProtection="0"/>
    <xf numFmtId="0" fontId="16" fillId="19" borderId="0">
      <alignment horizontal="center"/>
    </xf>
    <xf numFmtId="0" fontId="17" fillId="19" borderId="0">
      <alignment horizontal="center" vertical="center"/>
    </xf>
    <xf numFmtId="0" fontId="8" fillId="20" borderId="0">
      <alignment horizontal="center" wrapText="1"/>
    </xf>
    <xf numFmtId="0" fontId="7" fillId="19" borderId="0">
      <alignment horizontal="center"/>
    </xf>
    <xf numFmtId="167" fontId="1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0" fontId="19" fillId="21" borderId="1" applyBorder="0">
      <protection locked="0"/>
    </xf>
    <xf numFmtId="0" fontId="20" fillId="0" borderId="0" applyNumberFormat="0" applyFill="0" applyBorder="0" applyAlignment="0" applyProtection="0"/>
    <xf numFmtId="0" fontId="21" fillId="19" borderId="3">
      <alignment horizontal="left"/>
    </xf>
    <xf numFmtId="0" fontId="22" fillId="19" borderId="0">
      <alignment horizontal="left"/>
    </xf>
    <xf numFmtId="0" fontId="23" fillId="4" borderId="0" applyNumberFormat="0" applyBorder="0" applyAlignment="0" applyProtection="0"/>
    <xf numFmtId="0" fontId="24" fillId="22" borderId="0">
      <alignment horizontal="right" vertical="top" textRotation="90" wrapText="1"/>
    </xf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27" fillId="0" borderId="8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7" borderId="2" applyNumberFormat="0" applyAlignment="0" applyProtection="0"/>
    <xf numFmtId="0" fontId="11" fillId="20" borderId="0">
      <alignment horizontal="center"/>
    </xf>
    <xf numFmtId="0" fontId="3" fillId="19" borderId="9">
      <alignment wrapText="1"/>
    </xf>
    <xf numFmtId="0" fontId="30" fillId="19" borderId="10"/>
    <xf numFmtId="0" fontId="30" fillId="19" borderId="11"/>
    <xf numFmtId="0" fontId="3" fillId="19" borderId="12">
      <alignment horizontal="center" wrapText="1"/>
    </xf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31" fillId="0" borderId="4" applyNumberFormat="0" applyFill="0" applyAlignment="0" applyProtection="0"/>
    <xf numFmtId="0" fontId="8" fillId="0" borderId="0" applyFont="0" applyFill="0" applyBorder="0" applyAlignment="0" applyProtection="0"/>
    <xf numFmtId="0" fontId="32" fillId="23" borderId="0" applyNumberFormat="0" applyBorder="0" applyAlignment="0" applyProtection="0"/>
    <xf numFmtId="0" fontId="33" fillId="0" borderId="0"/>
    <xf numFmtId="0" fontId="40" fillId="0" borderId="0"/>
    <xf numFmtId="0" fontId="8" fillId="0" borderId="0"/>
    <xf numFmtId="0" fontId="12" fillId="0" borderId="0"/>
    <xf numFmtId="0" fontId="8" fillId="0" borderId="0"/>
    <xf numFmtId="0" fontId="8" fillId="0" borderId="0"/>
    <xf numFmtId="0" fontId="12" fillId="0" borderId="0"/>
    <xf numFmtId="0" fontId="9" fillId="0" borderId="0"/>
    <xf numFmtId="0" fontId="34" fillId="17" borderId="13" applyNumberFormat="0" applyAlignment="0" applyProtection="0"/>
    <xf numFmtId="9" fontId="8" fillId="0" borderId="0" applyFont="0" applyFill="0" applyBorder="0" applyAlignment="0" applyProtection="0"/>
    <xf numFmtId="9" fontId="8" fillId="0" borderId="0" applyNumberFormat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NumberFormat="0" applyFont="0" applyFill="0" applyBorder="0" applyAlignment="0" applyProtection="0"/>
    <xf numFmtId="0" fontId="3" fillId="19" borderId="3"/>
    <xf numFmtId="0" fontId="17" fillId="19" borderId="0">
      <alignment horizontal="right"/>
    </xf>
    <xf numFmtId="0" fontId="35" fillId="24" borderId="0">
      <alignment horizontal="center"/>
    </xf>
    <xf numFmtId="0" fontId="36" fillId="20" borderId="0"/>
    <xf numFmtId="0" fontId="37" fillId="22" borderId="14">
      <alignment horizontal="left" vertical="top" wrapText="1"/>
    </xf>
    <xf numFmtId="0" fontId="37" fillId="22" borderId="15">
      <alignment horizontal="left" vertical="top"/>
    </xf>
    <xf numFmtId="37" fontId="38" fillId="0" borderId="0"/>
    <xf numFmtId="0" fontId="16" fillId="19" borderId="0">
      <alignment horizontal="center"/>
    </xf>
    <xf numFmtId="0" fontId="10" fillId="0" borderId="0" applyNumberFormat="0" applyFill="0" applyBorder="0" applyAlignment="0" applyProtection="0"/>
    <xf numFmtId="0" fontId="2" fillId="19" borderId="0"/>
    <xf numFmtId="0" fontId="39" fillId="0" borderId="0" applyNumberFormat="0" applyFill="0" applyBorder="0" applyAlignment="0" applyProtection="0"/>
    <xf numFmtId="0" fontId="1" fillId="0" borderId="0"/>
    <xf numFmtId="0" fontId="44" fillId="0" borderId="16" applyNumberFormat="0" applyFill="0" applyAlignment="0" applyProtection="0"/>
    <xf numFmtId="0" fontId="1" fillId="0" borderId="0"/>
    <xf numFmtId="0" fontId="45" fillId="0" borderId="19" applyNumberFormat="0" applyFill="0" applyAlignment="0" applyProtection="0"/>
    <xf numFmtId="0" fontId="46" fillId="0" borderId="20" applyNumberFormat="0" applyFill="0" applyAlignment="0" applyProtection="0"/>
  </cellStyleXfs>
  <cellXfs count="137">
    <xf numFmtId="0" fontId="0" fillId="0" borderId="0" xfId="0"/>
    <xf numFmtId="0" fontId="0" fillId="0" borderId="0" xfId="0" applyBorder="1"/>
    <xf numFmtId="0" fontId="2" fillId="0" borderId="0" xfId="0" applyFont="1" applyBorder="1"/>
    <xf numFmtId="0" fontId="3" fillId="0" borderId="0" xfId="60" applyFont="1"/>
    <xf numFmtId="0" fontId="2" fillId="0" borderId="0" xfId="60" applyFont="1" applyFill="1" applyBorder="1" applyAlignment="1"/>
    <xf numFmtId="164" fontId="3" fillId="0" borderId="0" xfId="62" applyNumberFormat="1" applyFont="1" applyAlignment="1">
      <alignment horizontal="right"/>
    </xf>
    <xf numFmtId="164" fontId="0" fillId="0" borderId="0" xfId="0" applyNumberFormat="1"/>
    <xf numFmtId="1" fontId="0" fillId="0" borderId="0" xfId="0" applyNumberFormat="1"/>
    <xf numFmtId="0" fontId="43" fillId="0" borderId="0" xfId="80" applyFont="1"/>
    <xf numFmtId="0" fontId="1" fillId="0" borderId="0" xfId="80"/>
    <xf numFmtId="0" fontId="1" fillId="0" borderId="0" xfId="80" applyFont="1"/>
    <xf numFmtId="0" fontId="5" fillId="0" borderId="0" xfId="80" applyFont="1" applyAlignment="1">
      <alignment wrapText="1"/>
    </xf>
    <xf numFmtId="0" fontId="3" fillId="0" borderId="0" xfId="80" applyFont="1" applyAlignment="1">
      <alignment wrapText="1"/>
    </xf>
    <xf numFmtId="0" fontId="3" fillId="0" borderId="0" xfId="80" applyFont="1"/>
    <xf numFmtId="171" fontId="43" fillId="0" borderId="0" xfId="57" applyNumberFormat="1" applyFont="1" applyAlignment="1">
      <alignment horizontal="right" wrapText="1"/>
    </xf>
    <xf numFmtId="14" fontId="43" fillId="0" borderId="0" xfId="57" applyNumberFormat="1" applyFont="1" applyAlignment="1">
      <alignment horizontal="right" wrapText="1"/>
    </xf>
    <xf numFmtId="0" fontId="44" fillId="0" borderId="16" xfId="81"/>
    <xf numFmtId="0" fontId="8" fillId="0" borderId="0" xfId="57"/>
    <xf numFmtId="0" fontId="1" fillId="0" borderId="0" xfId="80" applyFont="1" applyAlignment="1">
      <alignment horizontal="left" vertical="center" wrapText="1"/>
    </xf>
    <xf numFmtId="0" fontId="41" fillId="0" borderId="0" xfId="50" applyAlignment="1" applyProtection="1">
      <alignment vertical="center" wrapText="1"/>
    </xf>
    <xf numFmtId="0" fontId="1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/>
    <xf numFmtId="1" fontId="0" fillId="0" borderId="0" xfId="0" applyNumberFormat="1" applyBorder="1"/>
    <xf numFmtId="0" fontId="1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left" indent="2"/>
    </xf>
    <xf numFmtId="0" fontId="11" fillId="0" borderId="0" xfId="0" applyFont="1" applyFill="1" applyAlignment="1">
      <alignment horizontal="left"/>
    </xf>
    <xf numFmtId="0" fontId="11" fillId="0" borderId="0" xfId="80" applyFont="1" applyFill="1" applyAlignment="1">
      <alignment vertical="center" wrapText="1"/>
    </xf>
    <xf numFmtId="0" fontId="11" fillId="0" borderId="0" xfId="80" applyFont="1" applyFill="1" applyAlignment="1">
      <alignment vertical="center"/>
    </xf>
    <xf numFmtId="0" fontId="2" fillId="0" borderId="0" xfId="80" applyFont="1" applyAlignment="1">
      <alignment horizontal="justify" vertical="center" wrapText="1"/>
    </xf>
    <xf numFmtId="0" fontId="11" fillId="0" borderId="0" xfId="80" applyFont="1" applyAlignment="1">
      <alignment vertical="center" wrapText="1"/>
    </xf>
    <xf numFmtId="0" fontId="3" fillId="0" borderId="0" xfId="80" applyFont="1" applyAlignment="1">
      <alignment vertical="center" wrapText="1"/>
    </xf>
    <xf numFmtId="0" fontId="45" fillId="0" borderId="19" xfId="83" applyAlignment="1">
      <alignment vertical="center" wrapText="1"/>
    </xf>
    <xf numFmtId="0" fontId="45" fillId="0" borderId="19" xfId="83"/>
    <xf numFmtId="0" fontId="46" fillId="0" borderId="0" xfId="84" applyBorder="1"/>
    <xf numFmtId="0" fontId="46" fillId="0" borderId="0" xfId="84" applyFill="1" applyBorder="1"/>
    <xf numFmtId="0" fontId="46" fillId="0" borderId="0" xfId="84" applyBorder="1" applyAlignment="1">
      <alignment vertical="center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Fill="1" applyBorder="1"/>
    <xf numFmtId="0" fontId="1" fillId="0" borderId="0" xfId="0" quotePrefix="1" applyNumberFormat="1" applyFont="1" applyFill="1" applyBorder="1"/>
    <xf numFmtId="0" fontId="2" fillId="0" borderId="0" xfId="0" applyFont="1" applyFill="1" applyBorder="1" applyAlignment="1">
      <alignment horizontal="right" vertical="top" wrapText="1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3" fontId="3" fillId="0" borderId="0" xfId="0" applyNumberFormat="1" applyFont="1" applyFill="1" applyBorder="1" applyAlignment="1">
      <alignment vertical="center" wrapText="1"/>
    </xf>
    <xf numFmtId="164" fontId="3" fillId="0" borderId="0" xfId="0" applyNumberFormat="1" applyFont="1" applyFill="1" applyBorder="1" applyAlignment="1">
      <alignment vertical="center" wrapText="1"/>
    </xf>
    <xf numFmtId="3" fontId="3" fillId="0" borderId="0" xfId="0" applyNumberFormat="1" applyFont="1" applyFill="1" applyBorder="1" applyAlignment="1">
      <alignment vertical="center"/>
    </xf>
    <xf numFmtId="9" fontId="1" fillId="0" borderId="0" xfId="66" applyFont="1" applyFill="1" applyBorder="1"/>
    <xf numFmtId="1" fontId="1" fillId="0" borderId="0" xfId="0" applyNumberFormat="1" applyFont="1" applyFill="1" applyBorder="1"/>
    <xf numFmtId="9" fontId="1" fillId="0" borderId="0" xfId="0" applyNumberFormat="1" applyFont="1" applyFill="1" applyBorder="1"/>
    <xf numFmtId="166" fontId="1" fillId="0" borderId="0" xfId="0" applyNumberFormat="1" applyFont="1" applyFill="1" applyBorder="1"/>
    <xf numFmtId="166" fontId="1" fillId="0" borderId="0" xfId="66" applyNumberFormat="1" applyFont="1" applyFill="1" applyBorder="1"/>
    <xf numFmtId="164" fontId="1" fillId="0" borderId="0" xfId="0" applyNumberFormat="1" applyFont="1" applyFill="1" applyBorder="1"/>
    <xf numFmtId="0" fontId="2" fillId="0" borderId="0" xfId="0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 applyBorder="1"/>
    <xf numFmtId="0" fontId="3" fillId="0" borderId="0" xfId="0" applyFont="1" applyFill="1" applyBorder="1"/>
    <xf numFmtId="0" fontId="11" fillId="0" borderId="0" xfId="0" applyFont="1" applyFill="1" applyBorder="1"/>
    <xf numFmtId="165" fontId="1" fillId="0" borderId="0" xfId="0" applyNumberFormat="1" applyFont="1" applyFill="1" applyBorder="1"/>
    <xf numFmtId="0" fontId="3" fillId="0" borderId="0" xfId="0" applyFont="1" applyFill="1" applyBorder="1" applyAlignment="1">
      <alignment horizontal="left" indent="2"/>
    </xf>
    <xf numFmtId="0" fontId="3" fillId="0" borderId="0" xfId="0" applyFont="1" applyFill="1" applyBorder="1" applyAlignment="1">
      <alignment horizontal="left" vertical="center" wrapText="1"/>
    </xf>
    <xf numFmtId="164" fontId="3" fillId="0" borderId="0" xfId="0" applyNumberFormat="1" applyFont="1" applyFill="1" applyBorder="1" applyAlignment="1">
      <alignment horizontal="left" indent="2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11" xfId="0" applyFont="1" applyBorder="1" applyAlignment="1">
      <alignment vertical="center" wrapText="1"/>
    </xf>
    <xf numFmtId="0" fontId="2" fillId="0" borderId="11" xfId="0" applyFont="1" applyFill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3" fontId="2" fillId="0" borderId="21" xfId="0" applyNumberFormat="1" applyFont="1" applyBorder="1" applyAlignment="1">
      <alignment vertical="center"/>
    </xf>
    <xf numFmtId="0" fontId="3" fillId="0" borderId="0" xfId="0" applyFont="1"/>
    <xf numFmtId="0" fontId="3" fillId="0" borderId="17" xfId="0" applyFont="1" applyFill="1" applyBorder="1" applyAlignment="1">
      <alignment horizontal="right" vertical="center"/>
    </xf>
    <xf numFmtId="0" fontId="2" fillId="0" borderId="18" xfId="0" applyFont="1" applyFill="1" applyBorder="1" applyAlignment="1">
      <alignment horizontal="right" vertical="center" wrapText="1"/>
    </xf>
    <xf numFmtId="0" fontId="2" fillId="0" borderId="11" xfId="0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47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165" fontId="3" fillId="0" borderId="0" xfId="0" applyNumberFormat="1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vertical="center"/>
    </xf>
    <xf numFmtId="3" fontId="7" fillId="0" borderId="0" xfId="0" quotePrefix="1" applyNumberFormat="1" applyFont="1" applyFill="1" applyBorder="1" applyAlignment="1">
      <alignment horizontal="right" vertical="center"/>
    </xf>
    <xf numFmtId="164" fontId="3" fillId="0" borderId="0" xfId="0" applyNumberFormat="1" applyFont="1" applyAlignment="1">
      <alignment vertical="center"/>
    </xf>
    <xf numFmtId="166" fontId="3" fillId="0" borderId="0" xfId="66" applyNumberFormat="1" applyFont="1" applyAlignment="1">
      <alignment vertical="center"/>
    </xf>
    <xf numFmtId="1" fontId="3" fillId="0" borderId="0" xfId="0" applyNumberFormat="1" applyFont="1" applyFill="1" applyBorder="1" applyAlignment="1">
      <alignment vertical="center"/>
    </xf>
    <xf numFmtId="3" fontId="3" fillId="0" borderId="0" xfId="0" quotePrefix="1" applyNumberFormat="1" applyFont="1" applyFill="1" applyBorder="1" applyAlignment="1">
      <alignment horizontal="right" vertical="center"/>
    </xf>
    <xf numFmtId="0" fontId="2" fillId="0" borderId="0" xfId="6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64" fontId="2" fillId="0" borderId="0" xfId="0" applyNumberFormat="1" applyFont="1" applyAlignment="1">
      <alignment vertical="center"/>
    </xf>
    <xf numFmtId="0" fontId="3" fillId="0" borderId="0" xfId="60" applyFont="1" applyAlignment="1">
      <alignment vertical="center"/>
    </xf>
    <xf numFmtId="164" fontId="3" fillId="0" borderId="0" xfId="62" applyNumberFormat="1" applyFont="1" applyBorder="1" applyAlignment="1">
      <alignment horizontal="right" vertical="center"/>
    </xf>
    <xf numFmtId="0" fontId="3" fillId="0" borderId="21" xfId="0" applyFont="1" applyBorder="1" applyAlignment="1">
      <alignment vertical="center"/>
    </xf>
    <xf numFmtId="3" fontId="3" fillId="0" borderId="21" xfId="0" applyNumberFormat="1" applyFont="1" applyBorder="1" applyAlignment="1">
      <alignment vertical="center"/>
    </xf>
    <xf numFmtId="0" fontId="47" fillId="25" borderId="0" xfId="0" applyFont="1" applyFill="1" applyBorder="1" applyAlignment="1">
      <alignment vertical="center"/>
    </xf>
    <xf numFmtId="0" fontId="3" fillId="25" borderId="0" xfId="0" applyFont="1" applyFill="1" applyBorder="1" applyAlignment="1">
      <alignment vertical="center"/>
    </xf>
    <xf numFmtId="3" fontId="3" fillId="25" borderId="0" xfId="0" applyNumberFormat="1" applyFont="1" applyFill="1" applyBorder="1" applyAlignment="1">
      <alignment vertical="center"/>
    </xf>
    <xf numFmtId="3" fontId="2" fillId="25" borderId="0" xfId="0" applyNumberFormat="1" applyFont="1" applyFill="1" applyBorder="1" applyAlignment="1">
      <alignment vertical="center"/>
    </xf>
    <xf numFmtId="0" fontId="3" fillId="25" borderId="0" xfId="0" applyFont="1" applyFill="1" applyAlignment="1">
      <alignment vertical="center"/>
    </xf>
    <xf numFmtId="1" fontId="3" fillId="25" borderId="0" xfId="0" applyNumberFormat="1" applyFont="1" applyFill="1" applyBorder="1" applyAlignment="1">
      <alignment vertical="center"/>
    </xf>
    <xf numFmtId="3" fontId="3" fillId="25" borderId="0" xfId="0" quotePrefix="1" applyNumberFormat="1" applyFont="1" applyFill="1" applyBorder="1" applyAlignment="1">
      <alignment horizontal="right" vertical="center"/>
    </xf>
    <xf numFmtId="0" fontId="3" fillId="0" borderId="11" xfId="0" applyFont="1" applyFill="1" applyBorder="1" applyAlignment="1">
      <alignment vertical="top" wrapText="1"/>
    </xf>
    <xf numFmtId="0" fontId="2" fillId="0" borderId="11" xfId="0" applyFont="1" applyFill="1" applyBorder="1" applyAlignment="1">
      <alignment horizontal="right" vertical="top" wrapText="1"/>
    </xf>
    <xf numFmtId="0" fontId="2" fillId="0" borderId="21" xfId="0" applyFont="1" applyFill="1" applyBorder="1" applyAlignment="1">
      <alignment vertical="center"/>
    </xf>
    <xf numFmtId="3" fontId="2" fillId="0" borderId="21" xfId="0" applyNumberFormat="1" applyFont="1" applyFill="1" applyBorder="1" applyAlignment="1">
      <alignment vertical="center"/>
    </xf>
    <xf numFmtId="0" fontId="48" fillId="0" borderId="11" xfId="0" applyFont="1" applyFill="1" applyBorder="1" applyAlignment="1">
      <alignment horizontal="right" vertical="top" wrapText="1"/>
    </xf>
    <xf numFmtId="164" fontId="49" fillId="0" borderId="0" xfId="0" applyNumberFormat="1" applyFont="1" applyFill="1" applyBorder="1" applyAlignment="1">
      <alignment vertical="center"/>
    </xf>
    <xf numFmtId="164" fontId="48" fillId="0" borderId="21" xfId="0" applyNumberFormat="1" applyFont="1" applyFill="1" applyBorder="1" applyAlignment="1">
      <alignment vertical="center"/>
    </xf>
    <xf numFmtId="164" fontId="49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64" fontId="48" fillId="0" borderId="0" xfId="0" applyNumberFormat="1" applyFont="1" applyFill="1" applyBorder="1" applyAlignment="1">
      <alignment vertical="center"/>
    </xf>
    <xf numFmtId="0" fontId="45" fillId="0" borderId="19" xfId="83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45" fillId="0" borderId="19" xfId="83" applyFill="1"/>
    <xf numFmtId="0" fontId="4" fillId="0" borderId="0" xfId="0" applyFont="1" applyFill="1"/>
    <xf numFmtId="0" fontId="2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top" wrapText="1" indent="2"/>
    </xf>
    <xf numFmtId="0" fontId="3" fillId="0" borderId="0" xfId="82" applyFont="1" applyFill="1" applyBorder="1" applyAlignment="1">
      <alignment horizontal="left" vertical="center" wrapText="1"/>
    </xf>
    <xf numFmtId="0" fontId="47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3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164" fontId="3" fillId="0" borderId="0" xfId="0" applyNumberFormat="1" applyFont="1" applyFill="1" applyAlignment="1">
      <alignment vertical="center"/>
    </xf>
    <xf numFmtId="3" fontId="2" fillId="0" borderId="0" xfId="0" applyNumberFormat="1" applyFont="1" applyFill="1" applyAlignment="1">
      <alignment vertical="center"/>
    </xf>
    <xf numFmtId="166" fontId="3" fillId="0" borderId="0" xfId="66" applyNumberFormat="1" applyFont="1" applyFill="1" applyAlignment="1">
      <alignment vertical="center"/>
    </xf>
    <xf numFmtId="0" fontId="50" fillId="0" borderId="0" xfId="0" applyFont="1" applyFill="1" applyBorder="1" applyAlignment="1">
      <alignment vertical="center"/>
    </xf>
    <xf numFmtId="1" fontId="50" fillId="0" borderId="0" xfId="0" applyNumberFormat="1" applyFont="1" applyFill="1" applyBorder="1" applyAlignment="1">
      <alignment vertical="center"/>
    </xf>
    <xf numFmtId="3" fontId="50" fillId="0" borderId="0" xfId="0" applyNumberFormat="1" applyFont="1" applyFill="1" applyBorder="1" applyAlignment="1">
      <alignment vertical="center"/>
    </xf>
    <xf numFmtId="3" fontId="50" fillId="0" borderId="0" xfId="0" quotePrefix="1" applyNumberFormat="1" applyFont="1" applyFill="1" applyBorder="1" applyAlignment="1">
      <alignment horizontal="right" vertical="center"/>
    </xf>
  </cellXfs>
  <cellStyles count="8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Bad" xfId="19"/>
    <cellStyle name="bin" xfId="20"/>
    <cellStyle name="Calculation" xfId="21"/>
    <cellStyle name="cell" xfId="22"/>
    <cellStyle name="Check Cell" xfId="23"/>
    <cellStyle name="Col&amp;RowHeadings" xfId="24"/>
    <cellStyle name="ColCodes" xfId="25"/>
    <cellStyle name="ColTitles" xfId="26"/>
    <cellStyle name="column" xfId="27"/>
    <cellStyle name="Comma [0]_B3.1a" xfId="28"/>
    <cellStyle name="Comma 2" xfId="29"/>
    <cellStyle name="Comma_B3.1a" xfId="30"/>
    <cellStyle name="Currency [0]_B3.1a" xfId="31"/>
    <cellStyle name="Currency_B3.1a" xfId="32"/>
    <cellStyle name="DataEntryCells" xfId="33"/>
    <cellStyle name="Explanatory Text" xfId="34"/>
    <cellStyle name="formula" xfId="35"/>
    <cellStyle name="gap" xfId="36"/>
    <cellStyle name="Good" xfId="37"/>
    <cellStyle name="GreyBackground" xfId="38"/>
    <cellStyle name="Heading 1" xfId="39"/>
    <cellStyle name="Heading 2" xfId="40"/>
    <cellStyle name="Heading 3" xfId="41"/>
    <cellStyle name="Heading 4" xfId="42"/>
    <cellStyle name="Hyperlink 2" xfId="43"/>
    <cellStyle name="Input" xfId="44"/>
    <cellStyle name="ISC" xfId="45"/>
    <cellStyle name="level1a" xfId="46"/>
    <cellStyle name="level2" xfId="47"/>
    <cellStyle name="level2a" xfId="48"/>
    <cellStyle name="level3" xfId="49"/>
    <cellStyle name="Lien hypertexte 2" xfId="50"/>
    <cellStyle name="Lien hypertexte 3" xfId="51"/>
    <cellStyle name="Linked Cell" xfId="52"/>
    <cellStyle name="Migliaia (0)_conti99" xfId="53"/>
    <cellStyle name="Neutral" xfId="54"/>
    <cellStyle name="Normaali_Y8_Fin02" xfId="55"/>
    <cellStyle name="Normal" xfId="0" builtinId="0"/>
    <cellStyle name="Normal 10" xfId="82"/>
    <cellStyle name="Normal 2" xfId="56"/>
    <cellStyle name="Normal 2 2" xfId="57"/>
    <cellStyle name="Normal 2 3" xfId="58"/>
    <cellStyle name="Normal 2_TC_A1" xfId="59"/>
    <cellStyle name="Normal 2_TC_A1 2" xfId="80"/>
    <cellStyle name="Normal 3" xfId="60"/>
    <cellStyle name="Normal 3 2" xfId="61"/>
    <cellStyle name="Normal 4" xfId="62"/>
    <cellStyle name="Output" xfId="63"/>
    <cellStyle name="Percent 2" xfId="64"/>
    <cellStyle name="Percent_1 SubOverv.USd" xfId="65"/>
    <cellStyle name="Pourcentage" xfId="66" builtinId="5"/>
    <cellStyle name="Pourcentage 2" xfId="67"/>
    <cellStyle name="Prozent_SubCatperStud" xfId="68"/>
    <cellStyle name="row" xfId="69"/>
    <cellStyle name="RowCodes" xfId="70"/>
    <cellStyle name="Row-Col Headings" xfId="71"/>
    <cellStyle name="RowTitles_CENTRAL_GOVT" xfId="72"/>
    <cellStyle name="RowTitles-Col2" xfId="73"/>
    <cellStyle name="RowTitles-Detail" xfId="74"/>
    <cellStyle name="Standard_Info" xfId="75"/>
    <cellStyle name="temp" xfId="76"/>
    <cellStyle name="Title" xfId="77"/>
    <cellStyle name="title1" xfId="78"/>
    <cellStyle name="Titre 1" xfId="81" builtinId="16"/>
    <cellStyle name="Titre 2" xfId="83" builtinId="17"/>
    <cellStyle name="Titre 3" xfId="84" builtinId="18"/>
    <cellStyle name="Warning Text" xfId="7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'7.05 Graphique 1'!$A$3</c:f>
          <c:strCache>
            <c:ptCount val="1"/>
            <c:pt idx="0">
              <c:v>[1] Nombre de diplômes délivrés en licences, master et doctorat délivrés par année</c:v>
            </c:pt>
          </c:strCache>
        </c:strRef>
      </c:tx>
      <c:layout/>
      <c:overlay val="0"/>
      <c:txPr>
        <a:bodyPr/>
        <a:lstStyle/>
        <a:p>
          <a:pPr>
            <a:defRPr sz="1000" b="1"/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9976064635756146E-2"/>
          <c:y val="0.18113461720899346"/>
          <c:w val="0.87424159784904931"/>
          <c:h val="0.71825633241627929"/>
        </c:manualLayout>
      </c:layout>
      <c:lineChart>
        <c:grouping val="standard"/>
        <c:varyColors val="0"/>
        <c:ser>
          <c:idx val="0"/>
          <c:order val="0"/>
          <c:tx>
            <c:strRef>
              <c:f>'7.05 Graphique 1'!$A$6</c:f>
              <c:strCache>
                <c:ptCount val="1"/>
                <c:pt idx="0">
                  <c:v>Licences </c:v>
                </c:pt>
              </c:strCache>
            </c:strRef>
          </c:tx>
          <c:marker>
            <c:symbol val="none"/>
          </c:marker>
          <c:dLbls>
            <c:dLbl>
              <c:idx val="8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883-4399-85F2-50DF1F99026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'7.05 Graphique 1'!$B$5:$J$5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'7.05 Graphique 1'!$B$6:$J$6</c:f>
              <c:numCache>
                <c:formatCode>#,##0</c:formatCode>
                <c:ptCount val="9"/>
                <c:pt idx="0">
                  <c:v>1276</c:v>
                </c:pt>
                <c:pt idx="1">
                  <c:v>1389</c:v>
                </c:pt>
                <c:pt idx="2">
                  <c:v>1270</c:v>
                </c:pt>
                <c:pt idx="3">
                  <c:v>1348</c:v>
                </c:pt>
                <c:pt idx="4">
                  <c:v>1267</c:v>
                </c:pt>
                <c:pt idx="5">
                  <c:v>1472</c:v>
                </c:pt>
                <c:pt idx="6">
                  <c:v>1411</c:v>
                </c:pt>
                <c:pt idx="7">
                  <c:v>1179</c:v>
                </c:pt>
                <c:pt idx="8" formatCode="General">
                  <c:v>1232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87-4E19-A515-44A5C0A364AB}"/>
            </c:ext>
          </c:extLst>
        </c:ser>
        <c:ser>
          <c:idx val="2"/>
          <c:order val="1"/>
          <c:tx>
            <c:strRef>
              <c:f>'7.05 Graphique 1'!$A$7</c:f>
              <c:strCache>
                <c:ptCount val="1"/>
                <c:pt idx="0">
                  <c:v>Masters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ymbol val="none"/>
          </c:marker>
          <c:dLbls>
            <c:dLbl>
              <c:idx val="8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883-4399-85F2-50DF1F99026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'7.05 Graphique 1'!$B$5:$J$5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'7.05 Graphique 1'!$B$7:$J$7</c:f>
              <c:numCache>
                <c:formatCode>#,##0</c:formatCode>
                <c:ptCount val="9"/>
                <c:pt idx="0">
                  <c:v>498</c:v>
                </c:pt>
                <c:pt idx="1">
                  <c:v>476</c:v>
                </c:pt>
                <c:pt idx="2">
                  <c:v>396</c:v>
                </c:pt>
                <c:pt idx="3">
                  <c:v>482</c:v>
                </c:pt>
                <c:pt idx="4">
                  <c:v>610</c:v>
                </c:pt>
                <c:pt idx="5">
                  <c:v>528</c:v>
                </c:pt>
                <c:pt idx="6">
                  <c:v>508</c:v>
                </c:pt>
                <c:pt idx="7">
                  <c:v>457</c:v>
                </c:pt>
                <c:pt idx="8" formatCode="General">
                  <c:v>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87-4E19-A515-44A5C0A364AB}"/>
            </c:ext>
          </c:extLst>
        </c:ser>
        <c:ser>
          <c:idx val="3"/>
          <c:order val="2"/>
          <c:tx>
            <c:strRef>
              <c:f>'7.05 Graphique 1'!$A$8</c:f>
              <c:strCache>
                <c:ptCount val="1"/>
                <c:pt idx="0">
                  <c:v>Doctorats (y c. HDR)</c:v>
                </c:pt>
              </c:strCache>
            </c:strRef>
          </c:tx>
          <c:marker>
            <c:symbol val="none"/>
          </c:marker>
          <c:dLbls>
            <c:dLbl>
              <c:idx val="8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883-4399-85F2-50DF1F99026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'7.05 Graphique 1'!$B$5:$J$5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'7.05 Graphique 1'!$B$8:$J$8</c:f>
              <c:numCache>
                <c:formatCode>#,##0</c:formatCode>
                <c:ptCount val="9"/>
                <c:pt idx="0">
                  <c:v>28</c:v>
                </c:pt>
                <c:pt idx="1">
                  <c:v>0</c:v>
                </c:pt>
                <c:pt idx="2">
                  <c:v>5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3</c:v>
                </c:pt>
                <c:pt idx="8" formatCode="General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87-4E19-A515-44A5C0A36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3653720"/>
        <c:axId val="1"/>
      </c:lineChart>
      <c:catAx>
        <c:axId val="53365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5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533653720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10</xdr:row>
      <xdr:rowOff>57150</xdr:rowOff>
    </xdr:from>
    <xdr:to>
      <xdr:col>9</xdr:col>
      <xdr:colOff>0</xdr:colOff>
      <xdr:row>29</xdr:row>
      <xdr:rowOff>142875</xdr:rowOff>
    </xdr:to>
    <xdr:graphicFrame macro="">
      <xdr:nvGraphicFramePr>
        <xdr:cNvPr id="2141" name="Graphique 3">
          <a:extLst>
            <a:ext uri="{FF2B5EF4-FFF2-40B4-BE49-F238E27FC236}">
              <a16:creationId xmlns:a16="http://schemas.microsoft.com/office/drawing/2014/main" id="{00000000-0008-0000-0100-00005D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c-corse.fr/l-academie-en-chiffres-123583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4"/>
  <dimension ref="A1:A99"/>
  <sheetViews>
    <sheetView showGridLines="0" tabSelected="1" zoomScaleNormal="100" zoomScaleSheetLayoutView="110" workbookViewId="0">
      <selection activeCell="C11" sqref="C11"/>
    </sheetView>
  </sheetViews>
  <sheetFormatPr baseColWidth="10" defaultRowHeight="12.75" x14ac:dyDescent="0.2"/>
  <cols>
    <col min="1" max="1" width="90.7109375" style="9" customWidth="1"/>
    <col min="2" max="16384" width="11.42578125" style="9"/>
  </cols>
  <sheetData>
    <row r="1" spans="1:1" x14ac:dyDescent="0.2">
      <c r="A1" s="8" t="s">
        <v>44</v>
      </c>
    </row>
    <row r="2" spans="1:1" x14ac:dyDescent="0.2">
      <c r="A2" s="14" t="s">
        <v>23</v>
      </c>
    </row>
    <row r="3" spans="1:1" x14ac:dyDescent="0.2">
      <c r="A3" s="15">
        <v>46001</v>
      </c>
    </row>
    <row r="4" spans="1:1" ht="20.25" thickBot="1" x14ac:dyDescent="0.35">
      <c r="A4" s="16" t="s">
        <v>24</v>
      </c>
    </row>
    <row r="5" spans="1:1" ht="13.5" thickTop="1" x14ac:dyDescent="0.2">
      <c r="A5" s="17"/>
    </row>
    <row r="6" spans="1:1" ht="25.5" x14ac:dyDescent="0.2">
      <c r="A6" s="18" t="s">
        <v>25</v>
      </c>
    </row>
    <row r="7" spans="1:1" ht="102" customHeight="1" x14ac:dyDescent="0.2">
      <c r="A7" s="19" t="s">
        <v>26</v>
      </c>
    </row>
    <row r="10" spans="1:1" ht="17.25" thickBot="1" x14ac:dyDescent="0.25">
      <c r="A10" s="36" t="s">
        <v>27</v>
      </c>
    </row>
    <row r="11" spans="1:1" ht="13.5" thickTop="1" x14ac:dyDescent="0.2">
      <c r="A11" s="8"/>
    </row>
    <row r="12" spans="1:1" s="10" customFormat="1" x14ac:dyDescent="0.2">
      <c r="A12" s="8"/>
    </row>
    <row r="13" spans="1:1" s="10" customFormat="1" x14ac:dyDescent="0.2">
      <c r="A13" s="8"/>
    </row>
    <row r="14" spans="1:1" s="10" customFormat="1" x14ac:dyDescent="0.2"/>
    <row r="15" spans="1:1" s="10" customFormat="1" ht="35.1" customHeight="1" x14ac:dyDescent="0.2">
      <c r="A15" s="31" t="s">
        <v>13</v>
      </c>
    </row>
    <row r="16" spans="1:1" s="10" customFormat="1" x14ac:dyDescent="0.2">
      <c r="A16" s="11" t="s">
        <v>18</v>
      </c>
    </row>
    <row r="17" spans="1:1" s="10" customFormat="1" x14ac:dyDescent="0.2">
      <c r="A17" s="11" t="s">
        <v>19</v>
      </c>
    </row>
    <row r="18" spans="1:1" s="10" customFormat="1" x14ac:dyDescent="0.2">
      <c r="A18" s="11" t="s">
        <v>51</v>
      </c>
    </row>
    <row r="19" spans="1:1" s="10" customFormat="1" x14ac:dyDescent="0.2">
      <c r="A19" s="11"/>
    </row>
    <row r="20" spans="1:1" s="10" customFormat="1" x14ac:dyDescent="0.2">
      <c r="A20" s="11"/>
    </row>
    <row r="21" spans="1:1" s="10" customFormat="1" x14ac:dyDescent="0.2">
      <c r="A21" s="11"/>
    </row>
    <row r="22" spans="1:1" s="10" customFormat="1" x14ac:dyDescent="0.2">
      <c r="A22" s="11"/>
    </row>
    <row r="23" spans="1:1" s="10" customFormat="1" x14ac:dyDescent="0.2">
      <c r="A23" s="11"/>
    </row>
    <row r="24" spans="1:1" s="10" customFormat="1" ht="35.1" customHeight="1" x14ac:dyDescent="0.2">
      <c r="A24" s="32" t="s">
        <v>14</v>
      </c>
    </row>
    <row r="25" spans="1:1" s="10" customFormat="1" x14ac:dyDescent="0.2">
      <c r="A25" s="33" t="s">
        <v>45</v>
      </c>
    </row>
    <row r="26" spans="1:1" s="10" customFormat="1" x14ac:dyDescent="0.2">
      <c r="A26" s="33"/>
    </row>
    <row r="27" spans="1:1" s="10" customFormat="1" ht="35.1" customHeight="1" x14ac:dyDescent="0.2">
      <c r="A27" s="34" t="s">
        <v>15</v>
      </c>
    </row>
    <row r="28" spans="1:1" s="10" customFormat="1" x14ac:dyDescent="0.2">
      <c r="A28" s="35" t="s">
        <v>16</v>
      </c>
    </row>
    <row r="29" spans="1:1" s="10" customFormat="1" x14ac:dyDescent="0.2"/>
    <row r="30" spans="1:1" s="10" customFormat="1" ht="22.5" x14ac:dyDescent="0.2">
      <c r="A30" s="12" t="s">
        <v>17</v>
      </c>
    </row>
    <row r="31" spans="1:1" s="10" customFormat="1" x14ac:dyDescent="0.2">
      <c r="A31" s="13"/>
    </row>
    <row r="32" spans="1:1" s="10" customFormat="1" x14ac:dyDescent="0.2">
      <c r="A32" s="32"/>
    </row>
    <row r="33" spans="1:1" s="10" customFormat="1" x14ac:dyDescent="0.2">
      <c r="A33" s="13"/>
    </row>
    <row r="34" spans="1:1" s="10" customFormat="1" x14ac:dyDescent="0.2">
      <c r="A34" s="13"/>
    </row>
    <row r="35" spans="1:1" s="10" customFormat="1" x14ac:dyDescent="0.2">
      <c r="A35" s="13"/>
    </row>
    <row r="36" spans="1:1" s="10" customFormat="1" x14ac:dyDescent="0.2">
      <c r="A36" s="13"/>
    </row>
    <row r="37" spans="1:1" s="10" customFormat="1" x14ac:dyDescent="0.2">
      <c r="A37" s="13"/>
    </row>
    <row r="38" spans="1:1" s="10" customFormat="1" x14ac:dyDescent="0.2"/>
    <row r="39" spans="1:1" s="10" customFormat="1" x14ac:dyDescent="0.2"/>
    <row r="40" spans="1:1" s="10" customFormat="1" x14ac:dyDescent="0.2"/>
    <row r="41" spans="1:1" s="10" customFormat="1" x14ac:dyDescent="0.2"/>
    <row r="42" spans="1:1" s="10" customFormat="1" x14ac:dyDescent="0.2"/>
    <row r="43" spans="1:1" s="10" customFormat="1" x14ac:dyDescent="0.2"/>
    <row r="44" spans="1:1" s="10" customFormat="1" x14ac:dyDescent="0.2"/>
    <row r="45" spans="1:1" s="10" customFormat="1" x14ac:dyDescent="0.2"/>
    <row r="46" spans="1:1" s="10" customFormat="1" x14ac:dyDescent="0.2"/>
    <row r="47" spans="1:1" s="10" customFormat="1" x14ac:dyDescent="0.2"/>
    <row r="48" spans="1:1" s="10" customFormat="1" x14ac:dyDescent="0.2"/>
    <row r="49" s="10" customFormat="1" x14ac:dyDescent="0.2"/>
    <row r="50" s="10" customFormat="1" x14ac:dyDescent="0.2"/>
    <row r="51" s="10" customFormat="1" x14ac:dyDescent="0.2"/>
    <row r="52" s="10" customFormat="1" x14ac:dyDescent="0.2"/>
    <row r="53" s="10" customFormat="1" x14ac:dyDescent="0.2"/>
    <row r="54" s="10" customFormat="1" x14ac:dyDescent="0.2"/>
    <row r="55" s="10" customFormat="1" x14ac:dyDescent="0.2"/>
    <row r="56" s="10" customFormat="1" x14ac:dyDescent="0.2"/>
    <row r="57" s="10" customFormat="1" x14ac:dyDescent="0.2"/>
    <row r="58" s="10" customFormat="1" x14ac:dyDescent="0.2"/>
    <row r="59" s="10" customFormat="1" x14ac:dyDescent="0.2"/>
    <row r="60" s="10" customFormat="1" x14ac:dyDescent="0.2"/>
    <row r="61" s="10" customFormat="1" x14ac:dyDescent="0.2"/>
    <row r="62" s="10" customFormat="1" x14ac:dyDescent="0.2"/>
    <row r="63" s="10" customFormat="1" x14ac:dyDescent="0.2"/>
    <row r="64" s="10" customFormat="1" x14ac:dyDescent="0.2"/>
    <row r="65" s="10" customFormat="1" x14ac:dyDescent="0.2"/>
    <row r="66" s="10" customFormat="1" x14ac:dyDescent="0.2"/>
    <row r="67" s="10" customFormat="1" x14ac:dyDescent="0.2"/>
    <row r="68" s="10" customFormat="1" x14ac:dyDescent="0.2"/>
    <row r="69" s="10" customFormat="1" x14ac:dyDescent="0.2"/>
    <row r="70" s="10" customFormat="1" x14ac:dyDescent="0.2"/>
    <row r="71" s="10" customFormat="1" x14ac:dyDescent="0.2"/>
    <row r="72" s="10" customFormat="1" x14ac:dyDescent="0.2"/>
    <row r="73" s="10" customFormat="1" x14ac:dyDescent="0.2"/>
    <row r="74" s="10" customFormat="1" x14ac:dyDescent="0.2"/>
    <row r="75" s="10" customFormat="1" x14ac:dyDescent="0.2"/>
    <row r="76" s="10" customFormat="1" x14ac:dyDescent="0.2"/>
    <row r="77" s="10" customFormat="1" x14ac:dyDescent="0.2"/>
    <row r="78" s="10" customFormat="1" x14ac:dyDescent="0.2"/>
    <row r="79" s="10" customFormat="1" x14ac:dyDescent="0.2"/>
    <row r="80" s="10" customFormat="1" x14ac:dyDescent="0.2"/>
    <row r="81" spans="1:1" s="10" customFormat="1" x14ac:dyDescent="0.2"/>
    <row r="82" spans="1:1" s="10" customFormat="1" x14ac:dyDescent="0.2"/>
    <row r="83" spans="1:1" s="10" customFormat="1" x14ac:dyDescent="0.2"/>
    <row r="84" spans="1:1" s="10" customFormat="1" x14ac:dyDescent="0.2"/>
    <row r="85" spans="1:1" s="10" customFormat="1" x14ac:dyDescent="0.2"/>
    <row r="86" spans="1:1" s="10" customFormat="1" x14ac:dyDescent="0.2"/>
    <row r="87" spans="1:1" x14ac:dyDescent="0.2">
      <c r="A87" s="10"/>
    </row>
    <row r="88" spans="1:1" x14ac:dyDescent="0.2">
      <c r="A88" s="10"/>
    </row>
    <row r="89" spans="1:1" x14ac:dyDescent="0.2">
      <c r="A89" s="10"/>
    </row>
    <row r="90" spans="1:1" x14ac:dyDescent="0.2">
      <c r="A90" s="10"/>
    </row>
    <row r="91" spans="1:1" x14ac:dyDescent="0.2">
      <c r="A91" s="10"/>
    </row>
    <row r="92" spans="1:1" x14ac:dyDescent="0.2">
      <c r="A92" s="10"/>
    </row>
    <row r="93" spans="1:1" x14ac:dyDescent="0.2">
      <c r="A93" s="10"/>
    </row>
    <row r="94" spans="1:1" x14ac:dyDescent="0.2">
      <c r="A94" s="10"/>
    </row>
    <row r="95" spans="1:1" x14ac:dyDescent="0.2">
      <c r="A95" s="10"/>
    </row>
    <row r="96" spans="1:1" x14ac:dyDescent="0.2">
      <c r="A96" s="10"/>
    </row>
    <row r="97" spans="1:1" x14ac:dyDescent="0.2">
      <c r="A97" s="10"/>
    </row>
    <row r="98" spans="1:1" x14ac:dyDescent="0.2">
      <c r="A98" s="10"/>
    </row>
    <row r="99" spans="1:1" x14ac:dyDescent="0.2">
      <c r="A99" s="10"/>
    </row>
  </sheetData>
  <hyperlinks>
    <hyperlink ref="A7" r:id="rId1"/>
  </hyperlinks>
  <pageMargins left="0.7" right="0.7" top="0.75" bottom="0.75" header="0.3" footer="0.3"/>
  <pageSetup paperSize="9" scale="9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J35"/>
  <sheetViews>
    <sheetView showGridLines="0" topLeftCell="A3" zoomScaleNormal="100" workbookViewId="0">
      <selection activeCell="L30" sqref="L30"/>
    </sheetView>
  </sheetViews>
  <sheetFormatPr baseColWidth="10" defaultRowHeight="12.75" x14ac:dyDescent="0.2"/>
  <cols>
    <col min="1" max="1" width="22.5703125" bestFit="1" customWidth="1"/>
    <col min="2" max="4" width="8.28515625" customWidth="1"/>
    <col min="5" max="5" width="8.7109375" customWidth="1"/>
    <col min="6" max="6" width="8" customWidth="1"/>
    <col min="7" max="7" width="9" customWidth="1"/>
    <col min="8" max="8" width="8.5703125" customWidth="1"/>
    <col min="9" max="9" width="8.7109375" customWidth="1"/>
    <col min="10" max="10" width="8.42578125" customWidth="1"/>
  </cols>
  <sheetData>
    <row r="1" spans="1:10" ht="17.25" thickBot="1" x14ac:dyDescent="0.3">
      <c r="A1" s="37" t="str">
        <f>'7.05 Notice'!A10</f>
        <v>7.05 Les diplômes universitaires : évolution</v>
      </c>
    </row>
    <row r="2" spans="1:10" ht="13.5" thickTop="1" x14ac:dyDescent="0.2"/>
    <row r="3" spans="1:10" ht="15" x14ac:dyDescent="0.25">
      <c r="A3" s="38" t="str">
        <f>'7.05 Notice'!A16</f>
        <v>[1] Nombre de diplômes délivrés en licences, master et doctorat délivrés par année</v>
      </c>
    </row>
    <row r="4" spans="1:10" s="1" customFormat="1" x14ac:dyDescent="0.2">
      <c r="A4" s="25"/>
    </row>
    <row r="5" spans="1:10" s="70" customFormat="1" x14ac:dyDescent="0.2">
      <c r="A5" s="68"/>
      <c r="B5" s="69">
        <v>2015</v>
      </c>
      <c r="C5" s="69">
        <v>2016</v>
      </c>
      <c r="D5" s="69">
        <v>2017</v>
      </c>
      <c r="E5" s="69">
        <v>2018</v>
      </c>
      <c r="F5" s="69">
        <v>2019</v>
      </c>
      <c r="G5" s="69">
        <v>2020</v>
      </c>
      <c r="H5" s="69">
        <v>2021</v>
      </c>
      <c r="I5" s="69">
        <v>2022</v>
      </c>
      <c r="J5" s="69">
        <v>2023</v>
      </c>
    </row>
    <row r="6" spans="1:10" s="70" customFormat="1" x14ac:dyDescent="0.2">
      <c r="A6" s="71" t="s">
        <v>21</v>
      </c>
      <c r="B6" s="72">
        <v>1276</v>
      </c>
      <c r="C6" s="72">
        <v>1389</v>
      </c>
      <c r="D6" s="72">
        <v>1270</v>
      </c>
      <c r="E6" s="72">
        <v>1348</v>
      </c>
      <c r="F6" s="72">
        <v>1267</v>
      </c>
      <c r="G6" s="49">
        <v>1472</v>
      </c>
      <c r="H6" s="49">
        <v>1411</v>
      </c>
      <c r="I6" s="49">
        <v>1179</v>
      </c>
      <c r="J6" s="24">
        <v>1232</v>
      </c>
    </row>
    <row r="7" spans="1:10" s="70" customFormat="1" x14ac:dyDescent="0.2">
      <c r="A7" s="71" t="s">
        <v>9</v>
      </c>
      <c r="B7" s="72">
        <v>498</v>
      </c>
      <c r="C7" s="72">
        <v>476</v>
      </c>
      <c r="D7" s="72">
        <v>396</v>
      </c>
      <c r="E7" s="72">
        <v>482</v>
      </c>
      <c r="F7" s="72">
        <v>610</v>
      </c>
      <c r="G7" s="49">
        <v>528</v>
      </c>
      <c r="H7" s="49">
        <v>508</v>
      </c>
      <c r="I7" s="49">
        <v>457</v>
      </c>
      <c r="J7" s="24">
        <v>680</v>
      </c>
    </row>
    <row r="8" spans="1:10" s="70" customFormat="1" x14ac:dyDescent="0.2">
      <c r="A8" s="71" t="s">
        <v>11</v>
      </c>
      <c r="B8" s="72">
        <v>28</v>
      </c>
      <c r="C8" s="72">
        <v>0</v>
      </c>
      <c r="D8" s="72">
        <v>5</v>
      </c>
      <c r="E8" s="72">
        <v>0</v>
      </c>
      <c r="F8" s="72">
        <v>2</v>
      </c>
      <c r="G8" s="49">
        <v>3</v>
      </c>
      <c r="H8" s="49">
        <v>4</v>
      </c>
      <c r="I8" s="49">
        <v>3</v>
      </c>
      <c r="J8" s="24">
        <v>11</v>
      </c>
    </row>
    <row r="9" spans="1:10" s="70" customFormat="1" x14ac:dyDescent="0.2">
      <c r="A9" s="73" t="s">
        <v>8</v>
      </c>
      <c r="B9" s="74">
        <f>SUM(B6:B8)</f>
        <v>1802</v>
      </c>
      <c r="C9" s="74">
        <f t="shared" ref="C9:J9" si="0">SUM(C6:C8)</f>
        <v>1865</v>
      </c>
      <c r="D9" s="74">
        <f t="shared" si="0"/>
        <v>1671</v>
      </c>
      <c r="E9" s="74">
        <f t="shared" si="0"/>
        <v>1830</v>
      </c>
      <c r="F9" s="74">
        <f t="shared" si="0"/>
        <v>1879</v>
      </c>
      <c r="G9" s="74">
        <f t="shared" si="0"/>
        <v>2003</v>
      </c>
      <c r="H9" s="74">
        <f t="shared" si="0"/>
        <v>1923</v>
      </c>
      <c r="I9" s="74">
        <f t="shared" si="0"/>
        <v>1639</v>
      </c>
      <c r="J9" s="74">
        <f t="shared" si="0"/>
        <v>1923</v>
      </c>
    </row>
    <row r="10" spans="1:10" s="1" customFormat="1" x14ac:dyDescent="0.2">
      <c r="B10" s="26"/>
      <c r="C10" s="26"/>
      <c r="D10" s="26"/>
      <c r="E10" s="26"/>
      <c r="F10" s="26"/>
    </row>
    <row r="11" spans="1:10" x14ac:dyDescent="0.2">
      <c r="F11" s="7"/>
    </row>
    <row r="12" spans="1:10" x14ac:dyDescent="0.2">
      <c r="F12" s="7"/>
    </row>
    <row r="17" spans="1:6" x14ac:dyDescent="0.2">
      <c r="E17" s="6"/>
    </row>
    <row r="18" spans="1:6" x14ac:dyDescent="0.2">
      <c r="E18" s="1"/>
      <c r="F18" s="2"/>
    </row>
    <row r="19" spans="1:6" x14ac:dyDescent="0.2">
      <c r="E19" s="1"/>
      <c r="F19" s="2"/>
    </row>
    <row r="20" spans="1:6" x14ac:dyDescent="0.2">
      <c r="E20" s="1"/>
      <c r="F20" s="2"/>
    </row>
    <row r="21" spans="1:6" x14ac:dyDescent="0.2">
      <c r="E21" s="1"/>
      <c r="F21" s="2"/>
    </row>
    <row r="22" spans="1:6" x14ac:dyDescent="0.2">
      <c r="E22" s="1"/>
      <c r="F22" s="2"/>
    </row>
    <row r="23" spans="1:6" x14ac:dyDescent="0.2">
      <c r="E23" s="1"/>
      <c r="F23" s="1"/>
    </row>
    <row r="24" spans="1:6" x14ac:dyDescent="0.2">
      <c r="E24" s="1"/>
      <c r="F24" s="1"/>
    </row>
    <row r="25" spans="1:6" x14ac:dyDescent="0.2">
      <c r="E25" s="1"/>
      <c r="F25" s="1"/>
    </row>
    <row r="26" spans="1:6" x14ac:dyDescent="0.2">
      <c r="E26" s="1"/>
      <c r="F26" s="1"/>
    </row>
    <row r="27" spans="1:6" x14ac:dyDescent="0.2">
      <c r="E27" s="1"/>
      <c r="F27" s="1"/>
    </row>
    <row r="28" spans="1:6" x14ac:dyDescent="0.2">
      <c r="E28" s="1"/>
      <c r="F28" s="1"/>
    </row>
    <row r="29" spans="1:6" x14ac:dyDescent="0.2">
      <c r="E29" s="1"/>
      <c r="F29" s="1"/>
    </row>
    <row r="30" spans="1:6" x14ac:dyDescent="0.2">
      <c r="E30" s="1"/>
      <c r="F30" s="1"/>
    </row>
    <row r="31" spans="1:6" ht="31.5" customHeight="1" x14ac:dyDescent="0.2">
      <c r="A31" s="4" t="s">
        <v>20</v>
      </c>
      <c r="F31" s="5"/>
    </row>
    <row r="33" spans="1:1" x14ac:dyDescent="0.2">
      <c r="A33" s="3" t="s">
        <v>12</v>
      </c>
    </row>
    <row r="35" spans="1:1" x14ac:dyDescent="0.2">
      <c r="A35" s="75" t="s">
        <v>46</v>
      </c>
    </row>
  </sheetData>
  <pageMargins left="0.7" right="0.7" top="0.75" bottom="0.75" header="0.3" footer="0.3"/>
  <pageSetup paperSize="9" orientation="landscape" r:id="rId1"/>
  <ignoredErrors>
    <ignoredError sqref="B9:F9 G9:H9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R49"/>
  <sheetViews>
    <sheetView showGridLines="0" topLeftCell="F10" zoomScaleNormal="100" workbookViewId="0">
      <selection activeCell="M35" sqref="M35"/>
    </sheetView>
  </sheetViews>
  <sheetFormatPr baseColWidth="10" defaultRowHeight="12.75" x14ac:dyDescent="0.2"/>
  <cols>
    <col min="1" max="1" width="21.85546875" style="21" customWidth="1"/>
    <col min="2" max="2" width="6.85546875" style="21" customWidth="1"/>
    <col min="3" max="3" width="14.5703125" style="21" customWidth="1"/>
    <col min="4" max="4" width="15.85546875" style="21" customWidth="1"/>
    <col min="5" max="5" width="6.7109375" style="21" customWidth="1"/>
    <col min="6" max="6" width="10.140625" style="21" customWidth="1"/>
    <col min="7" max="7" width="13" style="21" customWidth="1"/>
    <col min="8" max="8" width="10" style="21" customWidth="1"/>
    <col min="9" max="10" width="12.85546875" style="21" customWidth="1"/>
    <col min="11" max="11" width="13.42578125" style="22" customWidth="1"/>
    <col min="12" max="16384" width="11.42578125" style="21"/>
  </cols>
  <sheetData>
    <row r="1" spans="1:13" ht="17.25" thickBot="1" x14ac:dyDescent="0.25">
      <c r="A1" s="117" t="str">
        <f>'7.05 Notice'!A10</f>
        <v>7.05 Les diplômes universitaires : évolution</v>
      </c>
      <c r="B1" s="118"/>
      <c r="C1" s="118"/>
      <c r="D1" s="118"/>
      <c r="E1" s="118"/>
      <c r="F1" s="118"/>
    </row>
    <row r="2" spans="1:13" ht="22.5" customHeight="1" thickTop="1" x14ac:dyDescent="0.2"/>
    <row r="3" spans="1:13" ht="15" x14ac:dyDescent="0.2">
      <c r="A3" s="40" t="str">
        <f>'7.05 Notice'!A17</f>
        <v xml:space="preserve">[2] Évolution du nombre des principaux diplômes de l'enseignement supérieur universitaire </v>
      </c>
      <c r="B3" s="23"/>
      <c r="C3" s="20"/>
      <c r="D3" s="20"/>
      <c r="E3" s="20"/>
      <c r="F3" s="20"/>
      <c r="G3" s="20"/>
      <c r="H3" s="20"/>
      <c r="I3" s="23"/>
      <c r="J3" s="23"/>
      <c r="L3" s="23"/>
      <c r="M3" s="23"/>
    </row>
    <row r="4" spans="1:13" x14ac:dyDescent="0.2">
      <c r="A4" s="22"/>
      <c r="B4" s="23"/>
      <c r="C4" s="20"/>
      <c r="D4" s="20"/>
      <c r="E4" s="20"/>
      <c r="F4" s="20"/>
      <c r="G4" s="20"/>
      <c r="H4" s="20"/>
      <c r="I4" s="23"/>
      <c r="J4" s="23"/>
      <c r="L4" s="23"/>
      <c r="M4" s="23"/>
    </row>
    <row r="5" spans="1:13" s="79" customFormat="1" ht="22.5" x14ac:dyDescent="0.2">
      <c r="A5" s="69"/>
      <c r="B5" s="76"/>
      <c r="C5" s="77" t="s">
        <v>0</v>
      </c>
      <c r="D5" s="77" t="s">
        <v>1</v>
      </c>
      <c r="E5" s="77" t="s">
        <v>2</v>
      </c>
      <c r="F5" s="77" t="s">
        <v>3</v>
      </c>
      <c r="G5" s="77" t="s">
        <v>4</v>
      </c>
      <c r="H5" s="77" t="s">
        <v>10</v>
      </c>
      <c r="I5" s="77" t="s">
        <v>6</v>
      </c>
      <c r="J5" s="78" t="s">
        <v>48</v>
      </c>
      <c r="K5" s="78" t="s">
        <v>5</v>
      </c>
    </row>
    <row r="6" spans="1:13" s="79" customFormat="1" ht="12" customHeight="1" x14ac:dyDescent="0.2">
      <c r="A6" s="71" t="s">
        <v>7</v>
      </c>
      <c r="B6" s="79">
        <v>2015</v>
      </c>
      <c r="C6" s="80">
        <v>139</v>
      </c>
      <c r="D6" s="80">
        <v>195</v>
      </c>
      <c r="E6" s="80"/>
      <c r="F6" s="80">
        <f>133+379+195</f>
        <v>707</v>
      </c>
      <c r="G6" s="80">
        <f>98+106+7</f>
        <v>211</v>
      </c>
      <c r="H6" s="80">
        <v>17</v>
      </c>
      <c r="I6" s="80">
        <v>7</v>
      </c>
      <c r="J6" s="80"/>
      <c r="K6" s="81">
        <f t="shared" ref="K6:K24" si="0">SUM(C6:I6)</f>
        <v>1276</v>
      </c>
      <c r="L6" s="80"/>
    </row>
    <row r="7" spans="1:13" s="79" customFormat="1" ht="12" customHeight="1" x14ac:dyDescent="0.2">
      <c r="A7" s="71"/>
      <c r="B7" s="79">
        <v>2016</v>
      </c>
      <c r="C7" s="80">
        <v>125</v>
      </c>
      <c r="D7" s="80">
        <v>176</v>
      </c>
      <c r="E7" s="80"/>
      <c r="F7" s="80">
        <f>113+509+205</f>
        <v>827</v>
      </c>
      <c r="G7" s="80">
        <f>116+10+104</f>
        <v>230</v>
      </c>
      <c r="H7" s="80">
        <v>15</v>
      </c>
      <c r="I7" s="80">
        <v>16</v>
      </c>
      <c r="J7" s="80"/>
      <c r="K7" s="81">
        <f t="shared" si="0"/>
        <v>1389</v>
      </c>
      <c r="L7" s="80"/>
    </row>
    <row r="8" spans="1:13" s="79" customFormat="1" ht="12" customHeight="1" x14ac:dyDescent="0.2">
      <c r="A8" s="71"/>
      <c r="B8" s="79">
        <v>2017</v>
      </c>
      <c r="C8" s="80">
        <v>106</v>
      </c>
      <c r="D8" s="80">
        <v>190</v>
      </c>
      <c r="E8" s="80"/>
      <c r="F8" s="80">
        <f>112+437+206</f>
        <v>755</v>
      </c>
      <c r="G8" s="80">
        <f>81+95+9</f>
        <v>185</v>
      </c>
      <c r="H8" s="80">
        <v>17</v>
      </c>
      <c r="I8" s="80">
        <v>17</v>
      </c>
      <c r="J8" s="80"/>
      <c r="K8" s="81">
        <f t="shared" si="0"/>
        <v>1270</v>
      </c>
      <c r="L8" s="80"/>
    </row>
    <row r="9" spans="1:13" s="79" customFormat="1" ht="12" customHeight="1" x14ac:dyDescent="0.2">
      <c r="A9" s="82"/>
      <c r="B9" s="24">
        <v>2018</v>
      </c>
      <c r="C9" s="72">
        <v>80</v>
      </c>
      <c r="D9" s="72">
        <v>185</v>
      </c>
      <c r="E9" s="72"/>
      <c r="F9" s="72">
        <f>61+529+225</f>
        <v>815</v>
      </c>
      <c r="G9" s="72">
        <f>97+121+14</f>
        <v>232</v>
      </c>
      <c r="H9" s="72">
        <v>23</v>
      </c>
      <c r="I9" s="72">
        <v>11</v>
      </c>
      <c r="J9" s="72"/>
      <c r="K9" s="81">
        <f t="shared" si="0"/>
        <v>1346</v>
      </c>
      <c r="L9" s="80"/>
    </row>
    <row r="10" spans="1:13" s="79" customFormat="1" ht="12" customHeight="1" x14ac:dyDescent="0.2">
      <c r="A10" s="82"/>
      <c r="B10" s="24">
        <v>2019</v>
      </c>
      <c r="C10" s="72">
        <v>53</v>
      </c>
      <c r="D10" s="72">
        <v>222</v>
      </c>
      <c r="E10" s="72"/>
      <c r="F10" s="72">
        <f>91+331+192</f>
        <v>614</v>
      </c>
      <c r="G10" s="72">
        <f>78+166</f>
        <v>244</v>
      </c>
      <c r="H10" s="72">
        <v>41</v>
      </c>
      <c r="I10" s="72">
        <f>82+11</f>
        <v>93</v>
      </c>
      <c r="J10" s="72"/>
      <c r="K10" s="83">
        <f t="shared" si="0"/>
        <v>1267</v>
      </c>
      <c r="L10" s="80"/>
    </row>
    <row r="11" spans="1:13" s="79" customFormat="1" ht="12" customHeight="1" x14ac:dyDescent="0.2">
      <c r="A11" s="82"/>
      <c r="B11" s="24">
        <v>2020</v>
      </c>
      <c r="C11" s="72">
        <v>63</v>
      </c>
      <c r="D11" s="72">
        <v>268</v>
      </c>
      <c r="E11" s="72"/>
      <c r="F11" s="72">
        <v>624</v>
      </c>
      <c r="G11" s="72">
        <v>479</v>
      </c>
      <c r="H11" s="72">
        <v>38</v>
      </c>
      <c r="I11" s="72"/>
      <c r="J11" s="72"/>
      <c r="K11" s="83">
        <f t="shared" si="0"/>
        <v>1472</v>
      </c>
      <c r="L11" s="80"/>
    </row>
    <row r="12" spans="1:13" s="79" customFormat="1" ht="12" customHeight="1" x14ac:dyDescent="0.2">
      <c r="A12" s="82"/>
      <c r="B12" s="24">
        <v>2021</v>
      </c>
      <c r="C12" s="72">
        <v>102</v>
      </c>
      <c r="D12" s="72">
        <v>253</v>
      </c>
      <c r="E12" s="72"/>
      <c r="F12" s="72">
        <f>96+239+273+9</f>
        <v>617</v>
      </c>
      <c r="G12" s="72">
        <f>145+9+203</f>
        <v>357</v>
      </c>
      <c r="H12" s="72">
        <v>78</v>
      </c>
      <c r="I12" s="72">
        <v>4</v>
      </c>
      <c r="J12" s="72"/>
      <c r="K12" s="83">
        <f t="shared" si="0"/>
        <v>1411</v>
      </c>
      <c r="L12" s="80"/>
    </row>
    <row r="13" spans="1:13" s="129" customFormat="1" ht="12" customHeight="1" x14ac:dyDescent="0.2">
      <c r="A13" s="126"/>
      <c r="B13" s="127">
        <v>2022</v>
      </c>
      <c r="C13" s="49">
        <v>111</v>
      </c>
      <c r="D13" s="49">
        <v>176</v>
      </c>
      <c r="E13" s="49"/>
      <c r="F13" s="49">
        <f>78+200+238+21</f>
        <v>537</v>
      </c>
      <c r="G13" s="49">
        <f>107+172+12</f>
        <v>291</v>
      </c>
      <c r="H13" s="49">
        <v>57</v>
      </c>
      <c r="I13" s="49">
        <v>4</v>
      </c>
      <c r="J13" s="49">
        <v>3</v>
      </c>
      <c r="K13" s="57">
        <f>SUM(C13:J13)</f>
        <v>1179</v>
      </c>
      <c r="L13" s="128"/>
    </row>
    <row r="14" spans="1:13" s="79" customFormat="1" ht="12" customHeight="1" x14ac:dyDescent="0.2">
      <c r="A14" s="100"/>
      <c r="B14" s="101">
        <v>2023</v>
      </c>
      <c r="C14" s="102">
        <v>138</v>
      </c>
      <c r="D14" s="102">
        <v>150</v>
      </c>
      <c r="E14" s="102">
        <v>4</v>
      </c>
      <c r="F14" s="102">
        <v>525</v>
      </c>
      <c r="G14" s="102">
        <v>227</v>
      </c>
      <c r="H14" s="102">
        <v>53</v>
      </c>
      <c r="I14" s="102">
        <v>55</v>
      </c>
      <c r="J14" s="102"/>
      <c r="K14" s="103">
        <v>1152</v>
      </c>
      <c r="L14" s="80"/>
    </row>
    <row r="15" spans="1:13" s="79" customFormat="1" ht="12" customHeight="1" x14ac:dyDescent="0.2">
      <c r="A15" s="73" t="s">
        <v>22</v>
      </c>
      <c r="B15" s="98">
        <v>2015</v>
      </c>
      <c r="C15" s="99">
        <v>61</v>
      </c>
      <c r="D15" s="99">
        <v>96</v>
      </c>
      <c r="E15" s="99"/>
      <c r="F15" s="99">
        <f>7+198</f>
        <v>205</v>
      </c>
      <c r="G15" s="99">
        <f>64+70</f>
        <v>134</v>
      </c>
      <c r="H15" s="99"/>
      <c r="I15" s="99"/>
      <c r="J15" s="99"/>
      <c r="K15" s="74">
        <f t="shared" si="0"/>
        <v>496</v>
      </c>
      <c r="L15" s="84"/>
    </row>
    <row r="16" spans="1:13" s="79" customFormat="1" ht="12" customHeight="1" x14ac:dyDescent="0.2">
      <c r="A16" s="71"/>
      <c r="B16" s="79">
        <v>2016</v>
      </c>
      <c r="C16" s="80">
        <v>41</v>
      </c>
      <c r="D16" s="80"/>
      <c r="E16" s="80">
        <v>85</v>
      </c>
      <c r="F16" s="80">
        <f>11+156</f>
        <v>167</v>
      </c>
      <c r="G16" s="80">
        <f>63+47</f>
        <v>110</v>
      </c>
      <c r="H16" s="80"/>
      <c r="I16" s="80">
        <f>45+28</f>
        <v>73</v>
      </c>
      <c r="J16" s="80"/>
      <c r="K16" s="81">
        <f t="shared" si="0"/>
        <v>476</v>
      </c>
      <c r="L16" s="84"/>
    </row>
    <row r="17" spans="1:18" s="79" customFormat="1" ht="12" customHeight="1" x14ac:dyDescent="0.2">
      <c r="A17" s="71"/>
      <c r="B17" s="79">
        <v>2017</v>
      </c>
      <c r="C17" s="80">
        <v>54</v>
      </c>
      <c r="D17" s="80">
        <v>80</v>
      </c>
      <c r="E17" s="80"/>
      <c r="F17" s="80">
        <f>11+158</f>
        <v>169</v>
      </c>
      <c r="G17" s="80">
        <f>61+32</f>
        <v>93</v>
      </c>
      <c r="H17" s="80"/>
      <c r="I17" s="80"/>
      <c r="J17" s="80"/>
      <c r="K17" s="81">
        <f t="shared" si="0"/>
        <v>396</v>
      </c>
      <c r="L17" s="84"/>
    </row>
    <row r="18" spans="1:18" s="79" customFormat="1" ht="12" customHeight="1" x14ac:dyDescent="0.2">
      <c r="A18" s="71"/>
      <c r="B18" s="79">
        <v>2018</v>
      </c>
      <c r="C18" s="80">
        <v>52</v>
      </c>
      <c r="D18" s="80">
        <v>98</v>
      </c>
      <c r="E18" s="80"/>
      <c r="F18" s="80">
        <f>15+170</f>
        <v>185</v>
      </c>
      <c r="G18" s="80">
        <f>77+39</f>
        <v>116</v>
      </c>
      <c r="H18" s="80"/>
      <c r="I18" s="80">
        <v>31</v>
      </c>
      <c r="J18" s="80"/>
      <c r="K18" s="81">
        <f t="shared" si="0"/>
        <v>482</v>
      </c>
      <c r="L18" s="84"/>
    </row>
    <row r="19" spans="1:18" s="79" customFormat="1" ht="12" customHeight="1" x14ac:dyDescent="0.2">
      <c r="A19" s="82"/>
      <c r="B19" s="24">
        <v>2019</v>
      </c>
      <c r="C19" s="72">
        <v>51</v>
      </c>
      <c r="D19" s="72">
        <v>86</v>
      </c>
      <c r="E19" s="72"/>
      <c r="F19" s="72">
        <f>30+291</f>
        <v>321</v>
      </c>
      <c r="G19" s="72">
        <f>4+23+24</f>
        <v>51</v>
      </c>
      <c r="H19" s="72"/>
      <c r="I19" s="72">
        <v>101</v>
      </c>
      <c r="J19" s="72"/>
      <c r="K19" s="83">
        <f t="shared" si="0"/>
        <v>610</v>
      </c>
      <c r="L19" s="84"/>
    </row>
    <row r="20" spans="1:18" s="79" customFormat="1" ht="12" customHeight="1" x14ac:dyDescent="0.2">
      <c r="A20" s="82"/>
      <c r="B20" s="24">
        <v>2020</v>
      </c>
      <c r="C20" s="72">
        <v>68</v>
      </c>
      <c r="D20" s="72">
        <v>75</v>
      </c>
      <c r="E20" s="72"/>
      <c r="F20" s="72">
        <v>288</v>
      </c>
      <c r="G20" s="72">
        <v>69</v>
      </c>
      <c r="H20" s="72"/>
      <c r="I20" s="72">
        <v>28</v>
      </c>
      <c r="J20" s="72"/>
      <c r="K20" s="83">
        <f t="shared" si="0"/>
        <v>528</v>
      </c>
      <c r="L20" s="84"/>
    </row>
    <row r="21" spans="1:18" s="79" customFormat="1" ht="12" customHeight="1" x14ac:dyDescent="0.2">
      <c r="A21" s="82"/>
      <c r="B21" s="24">
        <v>2021</v>
      </c>
      <c r="C21" s="72">
        <v>56</v>
      </c>
      <c r="D21" s="72">
        <v>72</v>
      </c>
      <c r="E21" s="72"/>
      <c r="F21" s="72">
        <f>1+14+283</f>
        <v>298</v>
      </c>
      <c r="G21" s="72">
        <f>5+27+21</f>
        <v>53</v>
      </c>
      <c r="H21" s="72"/>
      <c r="I21" s="72">
        <v>29</v>
      </c>
      <c r="J21" s="72"/>
      <c r="K21" s="83">
        <f t="shared" si="0"/>
        <v>508</v>
      </c>
      <c r="L21" s="84"/>
    </row>
    <row r="22" spans="1:18" s="129" customFormat="1" ht="12" customHeight="1" x14ac:dyDescent="0.2">
      <c r="A22" s="126"/>
      <c r="B22" s="129">
        <v>2022</v>
      </c>
      <c r="C22" s="129">
        <v>76</v>
      </c>
      <c r="D22" s="129">
        <v>50</v>
      </c>
      <c r="F22" s="129">
        <f>22+239</f>
        <v>261</v>
      </c>
      <c r="G22" s="129">
        <f>41+29</f>
        <v>70</v>
      </c>
      <c r="K22" s="57">
        <f t="shared" si="0"/>
        <v>457</v>
      </c>
      <c r="L22" s="84"/>
    </row>
    <row r="23" spans="1:18" s="79" customFormat="1" ht="12" customHeight="1" x14ac:dyDescent="0.2">
      <c r="A23" s="100"/>
      <c r="B23" s="104">
        <v>2023</v>
      </c>
      <c r="C23" s="104">
        <v>94</v>
      </c>
      <c r="D23" s="104">
        <v>82</v>
      </c>
      <c r="E23" s="104"/>
      <c r="F23" s="104">
        <v>264</v>
      </c>
      <c r="G23" s="104">
        <v>98</v>
      </c>
      <c r="H23" s="104">
        <v>4</v>
      </c>
      <c r="I23" s="104">
        <v>138</v>
      </c>
      <c r="J23" s="104"/>
      <c r="K23" s="103">
        <v>680</v>
      </c>
      <c r="L23" s="84"/>
    </row>
    <row r="24" spans="1:18" s="79" customFormat="1" ht="12" customHeight="1" x14ac:dyDescent="0.2">
      <c r="A24" s="73" t="s">
        <v>11</v>
      </c>
      <c r="B24" s="98">
        <v>2015</v>
      </c>
      <c r="C24" s="99"/>
      <c r="D24" s="99">
        <v>5</v>
      </c>
      <c r="E24" s="99"/>
      <c r="F24" s="99">
        <v>10</v>
      </c>
      <c r="G24" s="99">
        <v>13</v>
      </c>
      <c r="H24" s="99"/>
      <c r="I24" s="99"/>
      <c r="J24" s="99"/>
      <c r="K24" s="74">
        <f t="shared" si="0"/>
        <v>28</v>
      </c>
      <c r="L24" s="84"/>
    </row>
    <row r="25" spans="1:18" s="79" customFormat="1" ht="12" customHeight="1" x14ac:dyDescent="0.2">
      <c r="A25" s="71"/>
      <c r="B25" s="79">
        <v>2016</v>
      </c>
      <c r="C25" s="80"/>
      <c r="D25" s="80"/>
      <c r="E25" s="80"/>
      <c r="F25" s="80"/>
      <c r="G25" s="80"/>
      <c r="H25" s="80"/>
      <c r="I25" s="80"/>
      <c r="J25" s="80"/>
      <c r="K25" s="81">
        <f t="shared" ref="K25:K29" si="1">SUM(C25:I25)</f>
        <v>0</v>
      </c>
      <c r="L25" s="84"/>
    </row>
    <row r="26" spans="1:18" s="79" customFormat="1" ht="12" customHeight="1" x14ac:dyDescent="0.2">
      <c r="A26" s="71"/>
      <c r="B26" s="79">
        <v>2017</v>
      </c>
      <c r="C26" s="80">
        <v>1</v>
      </c>
      <c r="D26" s="80">
        <v>1</v>
      </c>
      <c r="E26" s="80"/>
      <c r="F26" s="80"/>
      <c r="G26" s="80"/>
      <c r="H26" s="80"/>
      <c r="I26" s="80"/>
      <c r="J26" s="80"/>
      <c r="K26" s="81">
        <f t="shared" si="1"/>
        <v>2</v>
      </c>
      <c r="L26" s="84"/>
    </row>
    <row r="27" spans="1:18" s="79" customFormat="1" ht="12" customHeight="1" x14ac:dyDescent="0.2">
      <c r="A27" s="71"/>
      <c r="B27" s="79">
        <v>2018</v>
      </c>
      <c r="C27" s="80"/>
      <c r="D27" s="80"/>
      <c r="E27" s="80"/>
      <c r="F27" s="80"/>
      <c r="G27" s="80"/>
      <c r="H27" s="80"/>
      <c r="I27" s="80"/>
      <c r="J27" s="80"/>
      <c r="K27" s="81">
        <f t="shared" si="1"/>
        <v>0</v>
      </c>
      <c r="L27" s="84"/>
    </row>
    <row r="28" spans="1:18" s="79" customFormat="1" ht="12" customHeight="1" x14ac:dyDescent="0.2">
      <c r="A28" s="71"/>
      <c r="B28" s="79">
        <v>2019</v>
      </c>
      <c r="C28" s="80"/>
      <c r="D28" s="80"/>
      <c r="E28" s="80"/>
      <c r="F28" s="80"/>
      <c r="G28" s="80">
        <v>2</v>
      </c>
      <c r="H28" s="80"/>
      <c r="I28" s="80"/>
      <c r="J28" s="80"/>
      <c r="K28" s="81">
        <f t="shared" si="1"/>
        <v>2</v>
      </c>
      <c r="L28" s="84"/>
    </row>
    <row r="29" spans="1:18" s="79" customFormat="1" ht="12" customHeight="1" x14ac:dyDescent="0.2">
      <c r="A29" s="85"/>
      <c r="B29" s="79">
        <v>2020</v>
      </c>
      <c r="C29" s="86"/>
      <c r="D29" s="86"/>
      <c r="E29" s="87"/>
      <c r="F29" s="49">
        <v>2</v>
      </c>
      <c r="G29" s="49">
        <v>1</v>
      </c>
      <c r="H29" s="86"/>
      <c r="I29" s="86"/>
      <c r="J29" s="86"/>
      <c r="K29" s="81">
        <f t="shared" si="1"/>
        <v>3</v>
      </c>
      <c r="L29" s="84"/>
      <c r="M29" s="88"/>
      <c r="N29" s="81"/>
      <c r="P29" s="80"/>
      <c r="Q29" s="89"/>
      <c r="R29" s="80"/>
    </row>
    <row r="30" spans="1:18" s="79" customFormat="1" ht="12" customHeight="1" x14ac:dyDescent="0.2">
      <c r="A30" s="85"/>
      <c r="B30" s="90">
        <v>2021</v>
      </c>
      <c r="C30" s="86"/>
      <c r="D30" s="49">
        <v>2</v>
      </c>
      <c r="E30" s="91"/>
      <c r="F30" s="49"/>
      <c r="G30" s="49">
        <v>2</v>
      </c>
      <c r="H30" s="86"/>
      <c r="I30" s="86"/>
      <c r="J30" s="86"/>
      <c r="K30" s="83">
        <f t="shared" ref="K30:K31" si="2">SUM(C30:I30)</f>
        <v>4</v>
      </c>
      <c r="L30" s="84"/>
      <c r="M30" s="88"/>
      <c r="N30" s="81"/>
      <c r="P30" s="80"/>
      <c r="Q30" s="89"/>
      <c r="R30" s="80"/>
    </row>
    <row r="31" spans="1:18" s="129" customFormat="1" ht="12" customHeight="1" x14ac:dyDescent="0.2">
      <c r="A31" s="85"/>
      <c r="B31" s="90">
        <v>2022</v>
      </c>
      <c r="C31" s="86"/>
      <c r="D31" s="49">
        <v>1</v>
      </c>
      <c r="E31" s="91"/>
      <c r="F31" s="49">
        <v>2</v>
      </c>
      <c r="G31" s="49"/>
      <c r="H31" s="86"/>
      <c r="I31" s="86"/>
      <c r="J31" s="86"/>
      <c r="K31" s="57">
        <f t="shared" si="2"/>
        <v>3</v>
      </c>
      <c r="L31" s="84"/>
      <c r="M31" s="130"/>
      <c r="N31" s="131"/>
      <c r="P31" s="128"/>
      <c r="Q31" s="132"/>
      <c r="R31" s="128"/>
    </row>
    <row r="32" spans="1:18" s="79" customFormat="1" ht="12" customHeight="1" x14ac:dyDescent="0.2">
      <c r="A32" s="101"/>
      <c r="B32" s="105">
        <v>2023</v>
      </c>
      <c r="C32" s="102">
        <v>1</v>
      </c>
      <c r="D32" s="102">
        <v>1</v>
      </c>
      <c r="E32" s="106"/>
      <c r="F32" s="102">
        <v>5</v>
      </c>
      <c r="G32" s="102">
        <v>4</v>
      </c>
      <c r="H32" s="102"/>
      <c r="I32" s="102"/>
      <c r="J32" s="102"/>
      <c r="K32" s="103">
        <v>11</v>
      </c>
      <c r="L32" s="84"/>
      <c r="M32" s="88"/>
      <c r="N32" s="80"/>
      <c r="P32" s="80"/>
      <c r="Q32" s="89"/>
      <c r="R32" s="80"/>
    </row>
    <row r="33" spans="1:18" s="79" customFormat="1" ht="12" customHeight="1" x14ac:dyDescent="0.2">
      <c r="A33" s="133"/>
      <c r="B33" s="134"/>
      <c r="C33" s="135"/>
      <c r="D33" s="135"/>
      <c r="E33" s="136"/>
      <c r="F33" s="135"/>
      <c r="G33" s="135"/>
      <c r="H33" s="135"/>
      <c r="I33" s="135"/>
      <c r="J33" s="135"/>
      <c r="K33" s="135"/>
      <c r="L33" s="84"/>
      <c r="M33" s="88"/>
      <c r="N33" s="80"/>
      <c r="P33" s="80"/>
      <c r="Q33" s="89"/>
      <c r="R33" s="80"/>
    </row>
    <row r="34" spans="1:18" s="79" customFormat="1" ht="12" customHeight="1" x14ac:dyDescent="0.2">
      <c r="A34" s="133"/>
      <c r="B34" s="134"/>
      <c r="C34" s="135"/>
      <c r="D34" s="135"/>
      <c r="E34" s="136"/>
      <c r="F34" s="135"/>
      <c r="G34" s="135"/>
      <c r="H34" s="135"/>
      <c r="I34" s="135"/>
      <c r="J34" s="135"/>
      <c r="K34" s="135"/>
      <c r="L34" s="84"/>
      <c r="M34" s="88"/>
      <c r="N34" s="80"/>
      <c r="P34" s="80"/>
      <c r="Q34" s="89"/>
      <c r="R34" s="80"/>
    </row>
    <row r="35" spans="1:18" s="79" customFormat="1" ht="12" customHeight="1" x14ac:dyDescent="0.2">
      <c r="A35" s="133"/>
      <c r="B35" s="134"/>
      <c r="C35" s="135"/>
      <c r="D35" s="135"/>
      <c r="E35" s="136"/>
      <c r="F35" s="135"/>
      <c r="G35" s="135"/>
      <c r="H35" s="135"/>
      <c r="I35" s="135"/>
      <c r="J35" s="135"/>
      <c r="K35" s="135"/>
      <c r="L35" s="84"/>
      <c r="M35" s="88"/>
      <c r="N35" s="80"/>
      <c r="P35" s="80"/>
      <c r="Q35" s="89"/>
      <c r="R35" s="80"/>
    </row>
    <row r="36" spans="1:18" s="24" customFormat="1" ht="12" customHeight="1" x14ac:dyDescent="0.2">
      <c r="A36" s="92" t="s">
        <v>20</v>
      </c>
      <c r="K36" s="97"/>
    </row>
    <row r="37" spans="1:18" s="79" customFormat="1" ht="12" customHeight="1" x14ac:dyDescent="0.2">
      <c r="K37" s="93"/>
    </row>
    <row r="38" spans="1:18" s="79" customFormat="1" ht="12" customHeight="1" x14ac:dyDescent="0.2">
      <c r="A38" s="119" t="s">
        <v>47</v>
      </c>
      <c r="B38" s="119"/>
      <c r="C38" s="119"/>
      <c r="D38" s="119"/>
      <c r="E38" s="119"/>
      <c r="F38" s="119"/>
      <c r="G38" s="119"/>
      <c r="H38" s="119"/>
      <c r="I38" s="119"/>
      <c r="J38" s="119"/>
      <c r="K38" s="119"/>
      <c r="L38" s="94"/>
      <c r="M38" s="94"/>
    </row>
    <row r="39" spans="1:18" s="79" customFormat="1" ht="12" customHeight="1" x14ac:dyDescent="0.2">
      <c r="C39" s="88"/>
      <c r="D39" s="88"/>
      <c r="E39" s="88"/>
      <c r="F39" s="88"/>
      <c r="G39" s="88"/>
      <c r="H39" s="88"/>
      <c r="I39" s="88"/>
      <c r="J39" s="88"/>
      <c r="K39" s="95"/>
    </row>
    <row r="40" spans="1:18" s="79" customFormat="1" ht="12" customHeight="1" x14ac:dyDescent="0.2">
      <c r="A40" s="96" t="s">
        <v>12</v>
      </c>
      <c r="K40" s="81"/>
    </row>
    <row r="41" spans="1:18" s="79" customFormat="1" ht="12" customHeight="1" x14ac:dyDescent="0.2">
      <c r="K41" s="93"/>
    </row>
    <row r="42" spans="1:18" s="79" customFormat="1" ht="12" customHeight="1" x14ac:dyDescent="0.2">
      <c r="A42" s="79" t="s">
        <v>46</v>
      </c>
      <c r="K42" s="93"/>
    </row>
    <row r="43" spans="1:18" s="79" customFormat="1" ht="11.25" x14ac:dyDescent="0.2">
      <c r="K43" s="93"/>
    </row>
    <row r="44" spans="1:18" s="79" customFormat="1" ht="11.25" x14ac:dyDescent="0.2">
      <c r="K44" s="93"/>
    </row>
    <row r="45" spans="1:18" s="79" customFormat="1" ht="11.25" x14ac:dyDescent="0.2">
      <c r="K45" s="93"/>
    </row>
    <row r="46" spans="1:18" s="79" customFormat="1" ht="11.25" x14ac:dyDescent="0.2">
      <c r="K46" s="93"/>
    </row>
    <row r="47" spans="1:18" s="79" customFormat="1" ht="11.25" x14ac:dyDescent="0.2">
      <c r="K47" s="93"/>
    </row>
    <row r="48" spans="1:18" s="79" customFormat="1" ht="11.25" x14ac:dyDescent="0.2">
      <c r="K48" s="93"/>
    </row>
    <row r="49" spans="11:11" s="79" customFormat="1" ht="11.25" x14ac:dyDescent="0.2">
      <c r="K49" s="93"/>
    </row>
  </sheetData>
  <mergeCells count="2">
    <mergeCell ref="A1:F1"/>
    <mergeCell ref="A38:K38"/>
  </mergeCells>
  <phoneticPr fontId="0" type="noConversion"/>
  <pageMargins left="0.24" right="0.5" top="0.47" bottom="0.42" header="0.35" footer="0.32"/>
  <pageSetup paperSize="9" scale="90" orientation="landscape" r:id="rId1"/>
  <headerFooter alignWithMargins="0"/>
  <ignoredErrors>
    <ignoredError sqref="K11 K15:K20 K24:K29 K22 K30:K3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52"/>
  <sheetViews>
    <sheetView showGridLines="0" zoomScaleNormal="100" workbookViewId="0">
      <selection activeCell="C33" sqref="C33:C39"/>
    </sheetView>
  </sheetViews>
  <sheetFormatPr baseColWidth="10" defaultRowHeight="12.75" x14ac:dyDescent="0.2"/>
  <cols>
    <col min="1" max="1" width="30.28515625" style="27" customWidth="1"/>
    <col min="2" max="7" width="10.7109375" style="28" customWidth="1"/>
    <col min="8" max="9" width="8.7109375" style="27" customWidth="1"/>
    <col min="10" max="16384" width="11.42578125" style="27"/>
  </cols>
  <sheetData>
    <row r="3" spans="1:15" ht="17.25" thickBot="1" x14ac:dyDescent="0.3">
      <c r="A3" s="121" t="str">
        <f>'7.05 Notice'!A10</f>
        <v>7.05 Les diplômes universitaires : évolution</v>
      </c>
      <c r="B3" s="122"/>
      <c r="C3" s="122"/>
      <c r="D3" s="122"/>
    </row>
    <row r="4" spans="1:15" ht="18.75" customHeight="1" thickTop="1" x14ac:dyDescent="0.2"/>
    <row r="5" spans="1:15" ht="15" x14ac:dyDescent="0.25">
      <c r="A5" s="39" t="str">
        <f>'7.05 Notice'!A18</f>
        <v>[3] Principaux diplômes universitaires délivrés à la session 2023</v>
      </c>
    </row>
    <row r="6" spans="1:15" x14ac:dyDescent="0.2">
      <c r="A6" s="30"/>
      <c r="B6" s="29"/>
      <c r="C6" s="29"/>
      <c r="D6" s="29"/>
      <c r="E6" s="29"/>
      <c r="F6" s="29"/>
      <c r="G6" s="29"/>
    </row>
    <row r="7" spans="1:15" s="42" customFormat="1" ht="27.95" customHeight="1" x14ac:dyDescent="0.2">
      <c r="A7" s="115" t="s">
        <v>43</v>
      </c>
      <c r="B7" s="123" t="s">
        <v>42</v>
      </c>
      <c r="C7" s="123"/>
      <c r="D7" s="123" t="s">
        <v>7</v>
      </c>
      <c r="E7" s="123"/>
      <c r="F7" s="123" t="s">
        <v>41</v>
      </c>
      <c r="G7" s="123"/>
      <c r="K7" s="43"/>
      <c r="L7" s="43"/>
      <c r="M7" s="43"/>
      <c r="N7" s="43"/>
    </row>
    <row r="8" spans="1:15" s="45" customFormat="1" ht="21" x14ac:dyDescent="0.2">
      <c r="A8" s="107"/>
      <c r="B8" s="108" t="s">
        <v>34</v>
      </c>
      <c r="C8" s="111" t="s">
        <v>33</v>
      </c>
      <c r="D8" s="78" t="s">
        <v>34</v>
      </c>
      <c r="E8" s="111" t="s">
        <v>33</v>
      </c>
      <c r="F8" s="78" t="s">
        <v>34</v>
      </c>
      <c r="G8" s="111" t="s">
        <v>33</v>
      </c>
      <c r="K8" s="42"/>
      <c r="L8" s="42"/>
      <c r="M8" s="42"/>
      <c r="N8" s="42"/>
      <c r="O8" s="42"/>
    </row>
    <row r="9" spans="1:15" s="42" customFormat="1" ht="14.1" customHeight="1" x14ac:dyDescent="0.2">
      <c r="A9" s="46" t="s">
        <v>0</v>
      </c>
      <c r="B9" s="47">
        <v>1</v>
      </c>
      <c r="C9" s="114">
        <f>1/B9*100</f>
        <v>100</v>
      </c>
      <c r="D9" s="49">
        <v>138</v>
      </c>
      <c r="E9" s="112">
        <f>94/D9*100</f>
        <v>68.115942028985515</v>
      </c>
      <c r="F9" s="49">
        <f>+B9+D9</f>
        <v>139</v>
      </c>
      <c r="G9" s="112">
        <f>95/F9*100</f>
        <v>68.345323741007192</v>
      </c>
      <c r="I9" s="50"/>
      <c r="J9" s="51"/>
      <c r="K9" s="52"/>
      <c r="L9" s="53"/>
    </row>
    <row r="10" spans="1:15" s="42" customFormat="1" ht="14.1" customHeight="1" x14ac:dyDescent="0.2">
      <c r="A10" s="46" t="s">
        <v>39</v>
      </c>
      <c r="B10" s="47">
        <v>55</v>
      </c>
      <c r="C10" s="114">
        <f>41/B10*100</f>
        <v>74.545454545454547</v>
      </c>
      <c r="D10" s="49">
        <v>156</v>
      </c>
      <c r="E10" s="112">
        <f>75/D10*100</f>
        <v>48.07692307692308</v>
      </c>
      <c r="F10" s="49">
        <f>+B10+D10</f>
        <v>211</v>
      </c>
      <c r="G10" s="112">
        <f>116/F10*100</f>
        <v>54.976303317535546</v>
      </c>
      <c r="I10" s="54"/>
      <c r="J10" s="51"/>
      <c r="K10" s="52"/>
      <c r="L10" s="53"/>
    </row>
    <row r="11" spans="1:15" s="42" customFormat="1" ht="14.1" customHeight="1" x14ac:dyDescent="0.2">
      <c r="A11" s="46" t="s">
        <v>38</v>
      </c>
      <c r="B11" s="47"/>
      <c r="C11" s="114"/>
      <c r="D11" s="49">
        <v>4</v>
      </c>
      <c r="E11" s="112">
        <f>1/D11*100</f>
        <v>25</v>
      </c>
      <c r="F11" s="49">
        <f>+B11+D11</f>
        <v>4</v>
      </c>
      <c r="G11" s="112">
        <f>1/F11*100</f>
        <v>25</v>
      </c>
      <c r="I11" s="50"/>
      <c r="J11" s="51"/>
      <c r="K11" s="52"/>
      <c r="L11" s="53"/>
    </row>
    <row r="12" spans="1:15" s="42" customFormat="1" ht="14.1" customHeight="1" x14ac:dyDescent="0.2">
      <c r="A12" s="46" t="s">
        <v>31</v>
      </c>
      <c r="B12" s="47">
        <v>9</v>
      </c>
      <c r="C12" s="114">
        <f>5/B12*100</f>
        <v>55.555555555555557</v>
      </c>
      <c r="D12" s="49">
        <v>525</v>
      </c>
      <c r="E12" s="112">
        <f>369/D12*100</f>
        <v>70.285714285714278</v>
      </c>
      <c r="F12" s="49">
        <f>+B12+D12</f>
        <v>534</v>
      </c>
      <c r="G12" s="112">
        <f>374/F12*100</f>
        <v>70.037453183520597</v>
      </c>
      <c r="I12" s="50"/>
      <c r="J12" s="55"/>
      <c r="K12" s="52"/>
      <c r="L12" s="53"/>
    </row>
    <row r="13" spans="1:15" s="42" customFormat="1" ht="14.1" customHeight="1" x14ac:dyDescent="0.2">
      <c r="A13" s="46" t="s">
        <v>4</v>
      </c>
      <c r="B13" s="47">
        <v>15</v>
      </c>
      <c r="C13" s="114">
        <v>0</v>
      </c>
      <c r="D13" s="49">
        <v>220</v>
      </c>
      <c r="E13" s="112">
        <f>110/D13*100</f>
        <v>50</v>
      </c>
      <c r="F13" s="49">
        <f>+B13+D13</f>
        <v>235</v>
      </c>
      <c r="G13" s="112">
        <f>110/F13*100</f>
        <v>46.808510638297875</v>
      </c>
      <c r="I13" s="54"/>
      <c r="J13" s="51"/>
      <c r="K13" s="52"/>
      <c r="L13" s="53"/>
    </row>
    <row r="14" spans="1:15" s="42" customFormat="1" ht="14.1" customHeight="1" x14ac:dyDescent="0.2">
      <c r="A14" s="46" t="s">
        <v>37</v>
      </c>
      <c r="B14" s="47"/>
      <c r="C14" s="114"/>
      <c r="D14" s="49">
        <v>53</v>
      </c>
      <c r="E14" s="112">
        <f>27/D14*100</f>
        <v>50.943396226415096</v>
      </c>
      <c r="F14" s="49">
        <f>+B14+D14</f>
        <v>53</v>
      </c>
      <c r="G14" s="112">
        <f>27/F14*100</f>
        <v>50.943396226415096</v>
      </c>
      <c r="I14" s="50"/>
      <c r="J14" s="51"/>
      <c r="K14" s="52"/>
      <c r="L14" s="53"/>
    </row>
    <row r="15" spans="1:15" s="42" customFormat="1" ht="14.1" customHeight="1" x14ac:dyDescent="0.2">
      <c r="A15" s="46" t="s">
        <v>30</v>
      </c>
      <c r="B15" s="47"/>
      <c r="C15" s="114"/>
      <c r="D15" s="49">
        <v>56</v>
      </c>
      <c r="E15" s="112">
        <f>46/D15*100</f>
        <v>82.142857142857139</v>
      </c>
      <c r="F15" s="49">
        <f>+B15+D15</f>
        <v>56</v>
      </c>
      <c r="G15" s="112">
        <f>46/F15*100</f>
        <v>82.142857142857139</v>
      </c>
      <c r="I15" s="50"/>
      <c r="J15" s="51"/>
      <c r="K15" s="52"/>
      <c r="L15" s="53"/>
    </row>
    <row r="16" spans="1:15" s="42" customFormat="1" ht="14.1" customHeight="1" x14ac:dyDescent="0.2">
      <c r="A16" s="46" t="s">
        <v>50</v>
      </c>
      <c r="B16" s="47"/>
      <c r="C16" s="114"/>
      <c r="D16" s="49"/>
      <c r="E16" s="112"/>
      <c r="F16" s="49"/>
      <c r="G16" s="112"/>
      <c r="I16" s="50"/>
      <c r="J16" s="51"/>
      <c r="K16" s="52"/>
      <c r="L16" s="53"/>
    </row>
    <row r="17" spans="1:14" s="42" customFormat="1" ht="14.1" customHeight="1" x14ac:dyDescent="0.2">
      <c r="A17" s="109" t="s">
        <v>29</v>
      </c>
      <c r="B17" s="110">
        <f>SUM(B9:B15)</f>
        <v>80</v>
      </c>
      <c r="C17" s="113">
        <f>47/B17*100</f>
        <v>58.75</v>
      </c>
      <c r="D17" s="110">
        <f>SUM(D9:D16)</f>
        <v>1152</v>
      </c>
      <c r="E17" s="113">
        <f>722/D17*100</f>
        <v>62.673611111111114</v>
      </c>
      <c r="F17" s="110">
        <f>SUM(F9:F16)</f>
        <v>1232</v>
      </c>
      <c r="G17" s="113">
        <f>769/F17*100</f>
        <v>62.418831168831169</v>
      </c>
      <c r="H17" s="59"/>
      <c r="I17" s="50"/>
      <c r="J17" s="51"/>
      <c r="K17" s="52"/>
      <c r="L17" s="53"/>
    </row>
    <row r="18" spans="1:14" s="42" customFormat="1" x14ac:dyDescent="0.2">
      <c r="B18" s="60"/>
      <c r="C18" s="60"/>
      <c r="D18" s="60"/>
      <c r="E18" s="60"/>
      <c r="F18" s="60"/>
      <c r="G18" s="60"/>
    </row>
    <row r="19" spans="1:14" s="42" customFormat="1" x14ac:dyDescent="0.2">
      <c r="A19" s="115" t="s">
        <v>40</v>
      </c>
      <c r="B19" s="123" t="s">
        <v>22</v>
      </c>
      <c r="C19" s="123"/>
      <c r="D19" s="120"/>
      <c r="E19" s="120"/>
    </row>
    <row r="20" spans="1:14" s="42" customFormat="1" ht="21" x14ac:dyDescent="0.2">
      <c r="A20" s="107"/>
      <c r="B20" s="108" t="s">
        <v>34</v>
      </c>
      <c r="C20" s="111" t="s">
        <v>33</v>
      </c>
      <c r="D20" s="44"/>
      <c r="E20" s="44"/>
    </row>
    <row r="21" spans="1:14" s="42" customFormat="1" ht="14.1" customHeight="1" x14ac:dyDescent="0.2">
      <c r="A21" s="46" t="s">
        <v>0</v>
      </c>
      <c r="B21" s="47">
        <v>94</v>
      </c>
      <c r="C21" s="114">
        <f>63/B21*100</f>
        <v>67.021276595744681</v>
      </c>
      <c r="D21" s="47"/>
      <c r="E21" s="48"/>
      <c r="F21" s="51"/>
      <c r="J21" s="51"/>
      <c r="M21" s="53"/>
      <c r="N21" s="51"/>
    </row>
    <row r="22" spans="1:14" s="42" customFormat="1" ht="14.1" customHeight="1" x14ac:dyDescent="0.2">
      <c r="A22" s="46" t="s">
        <v>39</v>
      </c>
      <c r="B22" s="47">
        <v>88</v>
      </c>
      <c r="C22" s="114">
        <f>59/B22*100</f>
        <v>67.045454545454547</v>
      </c>
      <c r="D22" s="47"/>
      <c r="E22" s="48"/>
      <c r="F22" s="51"/>
      <c r="J22" s="51"/>
      <c r="M22" s="53"/>
      <c r="N22" s="51"/>
    </row>
    <row r="23" spans="1:14" s="42" customFormat="1" ht="14.1" customHeight="1" x14ac:dyDescent="0.2">
      <c r="A23" s="46" t="s">
        <v>38</v>
      </c>
      <c r="B23" s="47"/>
      <c r="C23" s="114"/>
      <c r="D23" s="47"/>
      <c r="E23" s="48"/>
      <c r="F23" s="51"/>
      <c r="J23" s="51"/>
      <c r="M23" s="53"/>
      <c r="N23" s="51"/>
    </row>
    <row r="24" spans="1:14" s="42" customFormat="1" ht="14.1" customHeight="1" x14ac:dyDescent="0.2">
      <c r="A24" s="46" t="s">
        <v>31</v>
      </c>
      <c r="B24" s="47">
        <v>258</v>
      </c>
      <c r="C24" s="114">
        <f>182/B24*100</f>
        <v>70.542635658914733</v>
      </c>
      <c r="D24" s="47"/>
      <c r="E24" s="48"/>
      <c r="F24" s="51"/>
      <c r="I24" s="59"/>
      <c r="J24" s="51"/>
      <c r="M24" s="53"/>
      <c r="N24" s="51"/>
    </row>
    <row r="25" spans="1:14" s="42" customFormat="1" ht="14.1" customHeight="1" x14ac:dyDescent="0.2">
      <c r="A25" s="46" t="s">
        <v>4</v>
      </c>
      <c r="B25" s="47">
        <v>98</v>
      </c>
      <c r="C25" s="114">
        <f>53/B25*100</f>
        <v>54.081632653061227</v>
      </c>
      <c r="D25" s="47"/>
      <c r="E25" s="48"/>
      <c r="F25" s="51"/>
      <c r="J25" s="51"/>
      <c r="M25" s="53"/>
      <c r="N25" s="51"/>
    </row>
    <row r="26" spans="1:14" s="42" customFormat="1" ht="14.1" customHeight="1" x14ac:dyDescent="0.2">
      <c r="A26" s="46" t="s">
        <v>37</v>
      </c>
      <c r="B26" s="47">
        <v>4</v>
      </c>
      <c r="C26" s="114">
        <f>1/B26*100</f>
        <v>25</v>
      </c>
      <c r="D26" s="47"/>
      <c r="E26" s="48"/>
      <c r="F26" s="51"/>
      <c r="J26" s="51"/>
      <c r="M26" s="53"/>
      <c r="N26" s="51"/>
    </row>
    <row r="27" spans="1:14" s="42" customFormat="1" ht="14.1" customHeight="1" x14ac:dyDescent="0.2">
      <c r="A27" s="46" t="s">
        <v>30</v>
      </c>
      <c r="B27" s="47">
        <v>138</v>
      </c>
      <c r="C27" s="114">
        <f>108/B27*100</f>
        <v>78.260869565217391</v>
      </c>
      <c r="D27" s="47"/>
      <c r="E27" s="48"/>
      <c r="F27" s="51"/>
      <c r="J27" s="51"/>
      <c r="M27" s="53"/>
      <c r="N27" s="51"/>
    </row>
    <row r="28" spans="1:14" s="42" customFormat="1" ht="14.1" customHeight="1" x14ac:dyDescent="0.2">
      <c r="A28" s="109" t="s">
        <v>29</v>
      </c>
      <c r="B28" s="110">
        <f>SUM(B21:B27)</f>
        <v>680</v>
      </c>
      <c r="C28" s="113">
        <f>464/B28*100</f>
        <v>68.235294117647058</v>
      </c>
      <c r="D28" s="57"/>
      <c r="E28" s="58"/>
      <c r="F28" s="51"/>
      <c r="J28" s="51"/>
      <c r="K28" s="54"/>
      <c r="L28" s="62"/>
      <c r="M28" s="53"/>
      <c r="N28" s="51"/>
    </row>
    <row r="29" spans="1:14" s="42" customFormat="1" ht="22.5" customHeight="1" x14ac:dyDescent="0.2">
      <c r="A29" s="125"/>
      <c r="B29" s="125"/>
      <c r="C29" s="125"/>
      <c r="D29" s="125"/>
      <c r="E29" s="60"/>
      <c r="F29" s="60"/>
      <c r="G29" s="60"/>
    </row>
    <row r="30" spans="1:14" s="42" customFormat="1" x14ac:dyDescent="0.2">
      <c r="A30" s="61"/>
      <c r="B30" s="60"/>
      <c r="C30" s="60"/>
      <c r="D30" s="60"/>
      <c r="E30" s="60"/>
      <c r="F30" s="60"/>
      <c r="G30" s="60"/>
      <c r="N30" s="51"/>
    </row>
    <row r="31" spans="1:14" s="42" customFormat="1" ht="14.1" customHeight="1" x14ac:dyDescent="0.2">
      <c r="A31" s="41" t="s">
        <v>36</v>
      </c>
      <c r="B31" s="124" t="s">
        <v>35</v>
      </c>
      <c r="C31" s="124"/>
      <c r="D31" s="124"/>
      <c r="E31" s="124"/>
      <c r="F31" s="63"/>
      <c r="G31" s="63"/>
    </row>
    <row r="32" spans="1:14" s="42" customFormat="1" ht="21" x14ac:dyDescent="0.2">
      <c r="A32" s="107"/>
      <c r="B32" s="78" t="s">
        <v>34</v>
      </c>
      <c r="C32" s="111" t="s">
        <v>33</v>
      </c>
      <c r="D32" s="78"/>
      <c r="E32" s="111"/>
      <c r="F32" s="63"/>
      <c r="G32" s="63"/>
      <c r="H32" s="59"/>
    </row>
    <row r="33" spans="1:13" s="42" customFormat="1" ht="14.1" customHeight="1" x14ac:dyDescent="0.2">
      <c r="A33" s="64" t="s">
        <v>0</v>
      </c>
      <c r="B33" s="49">
        <v>1</v>
      </c>
      <c r="C33" s="112">
        <f>1/B33*100</f>
        <v>100</v>
      </c>
      <c r="D33" s="49"/>
      <c r="E33" s="112"/>
      <c r="F33" s="63"/>
      <c r="G33" s="65"/>
      <c r="H33" s="59"/>
    </row>
    <row r="34" spans="1:13" s="42" customFormat="1" ht="22.5" customHeight="1" x14ac:dyDescent="0.2">
      <c r="A34" s="64" t="s">
        <v>32</v>
      </c>
      <c r="B34" s="49">
        <v>1</v>
      </c>
      <c r="C34" s="112">
        <v>0</v>
      </c>
      <c r="D34" s="49"/>
      <c r="E34" s="112"/>
      <c r="F34" s="63"/>
      <c r="G34" s="65"/>
    </row>
    <row r="35" spans="1:13" s="42" customFormat="1" ht="14.1" customHeight="1" x14ac:dyDescent="0.2">
      <c r="A35" s="64" t="s">
        <v>31</v>
      </c>
      <c r="B35" s="49">
        <v>5</v>
      </c>
      <c r="C35" s="112">
        <f>4/B35*100</f>
        <v>80</v>
      </c>
      <c r="D35" s="49"/>
      <c r="E35" s="112"/>
      <c r="F35" s="63"/>
      <c r="G35" s="65"/>
    </row>
    <row r="36" spans="1:13" s="42" customFormat="1" ht="14.1" customHeight="1" x14ac:dyDescent="0.2">
      <c r="A36" s="64" t="s">
        <v>4</v>
      </c>
      <c r="B36" s="49">
        <v>4</v>
      </c>
      <c r="C36" s="112">
        <f>1/B36*100</f>
        <v>25</v>
      </c>
      <c r="D36" s="49"/>
      <c r="E36" s="112"/>
      <c r="F36" s="63"/>
      <c r="G36" s="65"/>
      <c r="M36" s="59"/>
    </row>
    <row r="37" spans="1:13" s="42" customFormat="1" ht="14.1" customHeight="1" x14ac:dyDescent="0.2">
      <c r="A37" s="64" t="s">
        <v>10</v>
      </c>
      <c r="B37" s="49"/>
      <c r="C37" s="112"/>
      <c r="D37" s="49"/>
      <c r="E37" s="112"/>
      <c r="F37" s="63"/>
      <c r="G37" s="65"/>
    </row>
    <row r="38" spans="1:13" s="42" customFormat="1" ht="14.1" customHeight="1" x14ac:dyDescent="0.2">
      <c r="A38" s="64" t="s">
        <v>30</v>
      </c>
      <c r="B38" s="49"/>
      <c r="C38" s="112"/>
      <c r="D38" s="49"/>
      <c r="E38" s="112"/>
      <c r="F38" s="63"/>
      <c r="G38" s="65"/>
    </row>
    <row r="39" spans="1:13" s="42" customFormat="1" ht="14.1" customHeight="1" x14ac:dyDescent="0.2">
      <c r="A39" s="109" t="s">
        <v>29</v>
      </c>
      <c r="B39" s="110">
        <f>SUM(B33:B38)</f>
        <v>11</v>
      </c>
      <c r="C39" s="113">
        <f>6/B39*100</f>
        <v>54.54545454545454</v>
      </c>
      <c r="D39" s="110"/>
      <c r="E39" s="113"/>
      <c r="F39" s="63"/>
      <c r="G39" s="65"/>
    </row>
    <row r="40" spans="1:13" s="42" customFormat="1" ht="14.1" customHeight="1" x14ac:dyDescent="0.2">
      <c r="A40" s="56"/>
      <c r="B40" s="57"/>
      <c r="C40" s="116"/>
      <c r="D40" s="57"/>
      <c r="E40" s="116"/>
      <c r="F40" s="63"/>
      <c r="G40" s="65"/>
    </row>
    <row r="41" spans="1:13" s="42" customFormat="1" x14ac:dyDescent="0.2">
      <c r="A41" s="66" t="s">
        <v>49</v>
      </c>
      <c r="B41" s="60"/>
      <c r="C41" s="60"/>
      <c r="D41" s="60"/>
      <c r="E41" s="60"/>
      <c r="F41" s="60"/>
      <c r="G41" s="60"/>
    </row>
    <row r="42" spans="1:13" s="42" customFormat="1" x14ac:dyDescent="0.2">
      <c r="A42" s="66"/>
      <c r="B42" s="60"/>
      <c r="C42" s="60"/>
      <c r="D42" s="60"/>
      <c r="E42" s="60"/>
      <c r="F42" s="60"/>
      <c r="G42" s="60"/>
    </row>
    <row r="43" spans="1:13" s="42" customFormat="1" x14ac:dyDescent="0.2">
      <c r="A43" s="66" t="s">
        <v>46</v>
      </c>
      <c r="B43" s="60"/>
      <c r="C43" s="60"/>
      <c r="D43" s="60"/>
      <c r="E43" s="60"/>
      <c r="F43" s="60"/>
      <c r="G43" s="60"/>
    </row>
    <row r="44" spans="1:13" s="42" customFormat="1" x14ac:dyDescent="0.2">
      <c r="B44" s="60"/>
      <c r="C44" s="60"/>
      <c r="D44" s="60"/>
      <c r="E44" s="60"/>
      <c r="F44" s="60"/>
      <c r="G44" s="60"/>
    </row>
    <row r="45" spans="1:13" s="42" customFormat="1" x14ac:dyDescent="0.2"/>
    <row r="46" spans="1:13" s="42" customFormat="1" x14ac:dyDescent="0.2">
      <c r="A46" s="67" t="s">
        <v>28</v>
      </c>
    </row>
    <row r="47" spans="1:13" s="42" customFormat="1" x14ac:dyDescent="0.2"/>
    <row r="48" spans="1:13" s="42" customFormat="1" x14ac:dyDescent="0.2"/>
    <row r="49" spans="2:7" s="42" customFormat="1" x14ac:dyDescent="0.2"/>
    <row r="50" spans="2:7" s="42" customFormat="1" x14ac:dyDescent="0.2"/>
    <row r="51" spans="2:7" s="42" customFormat="1" x14ac:dyDescent="0.2"/>
    <row r="52" spans="2:7" s="42" customFormat="1" x14ac:dyDescent="0.2">
      <c r="B52" s="60"/>
      <c r="C52" s="60"/>
      <c r="D52" s="60"/>
      <c r="E52" s="60"/>
      <c r="F52" s="60"/>
      <c r="G52" s="60"/>
    </row>
  </sheetData>
  <mergeCells count="9">
    <mergeCell ref="D19:E19"/>
    <mergeCell ref="A3:D3"/>
    <mergeCell ref="D7:E7"/>
    <mergeCell ref="F7:G7"/>
    <mergeCell ref="B31:C31"/>
    <mergeCell ref="A29:D29"/>
    <mergeCell ref="D31:E31"/>
    <mergeCell ref="B7:C7"/>
    <mergeCell ref="B19:C19"/>
  </mergeCells>
  <pageMargins left="0.35433070866141736" right="0.27559055118110237" top="0.98425196850393704" bottom="0.78740157480314965" header="0.51181102362204722" footer="0.51181102362204722"/>
  <pageSetup paperSize="9" scale="92" orientation="portrait" r:id="rId1"/>
  <headerFooter alignWithMargins="0"/>
  <ignoredErrors>
    <ignoredError sqref="F11:F15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0B7A670D-1A1B-438A-AA56-AA08B244A21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7.05 Notice</vt:lpstr>
      <vt:lpstr>7.05 Graphique 1</vt:lpstr>
      <vt:lpstr>7.05 Tableau 2</vt:lpstr>
      <vt:lpstr>7.05 Tableau 3</vt:lpstr>
    </vt:vector>
  </TitlesOfParts>
  <Company>DEPP-MENJ - Ministère de l'Education nationale et de la Jeunesse - Direction de l'évaluation, de la prospective et de la performance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RERS 2022 ; Repères et références statistiques 2022 ;7.20</dc:title>
  <dc:creator>DEPP-MENJ - Ministère de l'Education nationale et de la Jeunesse;Direction de l'évaluation de la prospective et de la performance</dc:creator>
  <cp:lastModifiedBy>Santa Susini</cp:lastModifiedBy>
  <cp:lastPrinted>2024-12-16T14:35:36Z</cp:lastPrinted>
  <dcterms:created xsi:type="dcterms:W3CDTF">2007-02-09T08:40:06Z</dcterms:created>
  <dcterms:modified xsi:type="dcterms:W3CDTF">2025-12-10T13:57:10Z</dcterms:modified>
  <cp:contentStatus>Publié</cp:contentStatus>
</cp:coreProperties>
</file>