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5200" windowHeight="9225" firstSheet="1" activeTab="3"/>
  </bookViews>
  <sheets>
    <sheet name="6.03 Notice" sheetId="4" r:id="rId1"/>
    <sheet name="6.03 Graphique 1" sheetId="1" r:id="rId2"/>
    <sheet name="6.03 Tableau 2" sheetId="3" r:id="rId3"/>
    <sheet name="6.03 Tableau 3" sheetId="2" r:id="rId4"/>
  </sheets>
  <calcPr calcId="162913"/>
</workbook>
</file>

<file path=xl/calcChain.xml><?xml version="1.0" encoding="utf-8"?>
<calcChain xmlns="http://schemas.openxmlformats.org/spreadsheetml/2006/main">
  <c r="K6" i="3" l="1"/>
  <c r="K8" i="3"/>
  <c r="J22" i="3"/>
  <c r="A3" i="1"/>
  <c r="G22" i="2" l="1"/>
  <c r="F22" i="2"/>
  <c r="F21" i="2"/>
  <c r="F15" i="2"/>
  <c r="K24" i="3"/>
  <c r="K22" i="3"/>
  <c r="K20" i="3"/>
  <c r="K19" i="3"/>
  <c r="K18" i="3"/>
  <c r="K17" i="3"/>
  <c r="K15" i="3"/>
  <c r="K14" i="3"/>
  <c r="K13" i="3"/>
  <c r="K12" i="3"/>
  <c r="K11" i="3"/>
  <c r="K10" i="3"/>
  <c r="K9" i="3"/>
  <c r="K7" i="3"/>
  <c r="J25" i="3"/>
  <c r="K25" i="3" s="1"/>
  <c r="I25" i="3"/>
  <c r="H25" i="3"/>
  <c r="J17" i="3"/>
  <c r="J13" i="3"/>
  <c r="J8" i="3"/>
  <c r="I6" i="3"/>
  <c r="I7" i="3"/>
  <c r="I11" i="3"/>
  <c r="I14" i="3"/>
  <c r="I15" i="3"/>
  <c r="J45" i="1" l="1"/>
  <c r="B25" i="3" l="1"/>
  <c r="I45" i="1"/>
  <c r="I22" i="3" l="1"/>
  <c r="I13" i="3"/>
  <c r="I17" i="3" l="1"/>
  <c r="H8" i="3"/>
  <c r="I8" i="3" l="1"/>
  <c r="B45" i="1" l="1"/>
  <c r="C45" i="1"/>
  <c r="D45" i="1"/>
  <c r="E45" i="1"/>
  <c r="F45" i="1"/>
  <c r="G45" i="1"/>
  <c r="A3" i="2"/>
  <c r="A3" i="3"/>
  <c r="A1" i="3"/>
  <c r="A1" i="2"/>
  <c r="A1" i="1"/>
  <c r="F20" i="2" l="1"/>
  <c r="H22" i="3" l="1"/>
  <c r="H17" i="3"/>
  <c r="H13" i="3"/>
  <c r="H42" i="1"/>
  <c r="H40" i="1"/>
  <c r="H39" i="1"/>
  <c r="H45" i="1" l="1"/>
  <c r="F19" i="2" l="1"/>
  <c r="F11" i="2"/>
  <c r="F13" i="2"/>
  <c r="F7" i="2"/>
  <c r="E18" i="2"/>
  <c r="F16" i="2" l="1"/>
  <c r="F17" i="2"/>
  <c r="F12" i="2"/>
  <c r="F10" i="2"/>
  <c r="C18" i="2" l="1"/>
  <c r="D18" i="2"/>
  <c r="C14" i="2"/>
  <c r="D14" i="2"/>
  <c r="E14" i="2"/>
  <c r="C9" i="2"/>
  <c r="D9" i="2"/>
  <c r="E9" i="2"/>
  <c r="B18" i="2"/>
  <c r="B14" i="2"/>
  <c r="B9" i="2"/>
  <c r="B22" i="2" l="1"/>
  <c r="C22" i="2"/>
  <c r="D22" i="2"/>
  <c r="E22" i="2"/>
  <c r="F9" i="2"/>
  <c r="F14" i="2"/>
  <c r="H14" i="2" s="1"/>
  <c r="F18" i="2"/>
  <c r="H18" i="2" s="1"/>
  <c r="B22" i="3" l="1"/>
  <c r="C22" i="3"/>
  <c r="D22" i="3"/>
  <c r="E22" i="3"/>
  <c r="F22" i="3"/>
  <c r="G22" i="3"/>
  <c r="C17" i="3"/>
  <c r="D17" i="3"/>
  <c r="E17" i="3"/>
  <c r="F17" i="3"/>
  <c r="G17" i="3"/>
  <c r="B17" i="3"/>
  <c r="C13" i="3"/>
  <c r="D13" i="3"/>
  <c r="E13" i="3"/>
  <c r="F13" i="3"/>
  <c r="G13" i="3"/>
  <c r="B13" i="3"/>
  <c r="C8" i="3"/>
  <c r="C25" i="3" s="1"/>
  <c r="D8" i="3"/>
  <c r="E8" i="3"/>
  <c r="F8" i="3"/>
  <c r="F25" i="3" s="1"/>
  <c r="G8" i="3"/>
  <c r="B8" i="3"/>
  <c r="E25" i="3" l="1"/>
  <c r="D25" i="3"/>
  <c r="G25" i="3"/>
</calcChain>
</file>

<file path=xl/sharedStrings.xml><?xml version="1.0" encoding="utf-8"?>
<sst xmlns="http://schemas.openxmlformats.org/spreadsheetml/2006/main" count="109" uniqueCount="89">
  <si>
    <t>Droit, sciences politiques</t>
  </si>
  <si>
    <t>Total économie, AES</t>
  </si>
  <si>
    <t>Total arts, lettres, langues, SHS</t>
  </si>
  <si>
    <t>Total sciences</t>
  </si>
  <si>
    <t>Total santé</t>
  </si>
  <si>
    <t>Total</t>
  </si>
  <si>
    <t>Sciences économiques, gestion</t>
  </si>
  <si>
    <t>Langues</t>
  </si>
  <si>
    <t>Médecine-odontologie</t>
  </si>
  <si>
    <t>Pharmacie</t>
  </si>
  <si>
    <t>Sciences humaines sociales</t>
  </si>
  <si>
    <t>Bac général</t>
  </si>
  <si>
    <t>Bac technologique</t>
  </si>
  <si>
    <t>Bac professionnel</t>
  </si>
  <si>
    <t>Ensemble</t>
  </si>
  <si>
    <t>dont nouveaux bacheliers</t>
  </si>
  <si>
    <t>Effectifs</t>
  </si>
  <si>
    <t>Part des femmes (%)</t>
  </si>
  <si>
    <t>Lettres, sciences du langage</t>
  </si>
  <si>
    <t>Sciences humaines et sociales</t>
  </si>
  <si>
    <t>Staps</t>
  </si>
  <si>
    <t>Type de diplôme (1)</t>
  </si>
  <si>
    <t>Disciplines</t>
  </si>
  <si>
    <t>Sciences fondamentales et applications</t>
  </si>
  <si>
    <t>2016
2017</t>
  </si>
  <si>
    <t>2017
2018</t>
  </si>
  <si>
    <t>2018
2019</t>
  </si>
  <si>
    <t>Total économie, gestion, AES</t>
  </si>
  <si>
    <t>Plurisciences</t>
  </si>
  <si>
    <t>Interdisciplinaire</t>
  </si>
  <si>
    <t>Arts, lettres, langues, SHS</t>
  </si>
  <si>
    <t>Sciences</t>
  </si>
  <si>
    <t>Santé</t>
  </si>
  <si>
    <t>Source : SIES-MESR / Système d’information SISE.</t>
  </si>
  <si>
    <t>2020
2021</t>
  </si>
  <si>
    <t>2021
2022</t>
  </si>
  <si>
    <t>Économie, gestion, AES</t>
  </si>
  <si>
    <t>Plurisanté</t>
  </si>
  <si>
    <t>Sciences de la vie, de la santé, de la Terre et de l'Univers</t>
  </si>
  <si>
    <t>Plurilettres, langues, sciences humaines</t>
  </si>
  <si>
    <r>
      <rPr>
        <b/>
        <sz val="8"/>
        <rFont val="Arial"/>
        <family val="2"/>
      </rPr>
      <t xml:space="preserve">3. </t>
    </r>
    <r>
      <rPr>
        <sz val="8"/>
        <rFont val="Arial"/>
        <family val="2"/>
      </rPr>
      <t>Sont comptabilisées : les inscriptions en formations d’ingénieur classiques, spécialisées et en partenariat (FIP). Les cycles préparatoires intégrés ne sont pas pris en compte dans les formations d’ingénieurs, ils sont comptabilisés dans la rubrique « Autres formations ».</t>
    </r>
  </si>
  <si>
    <r>
      <rPr>
        <b/>
        <sz val="8"/>
        <rFont val="Arial"/>
        <family val="2"/>
      </rPr>
      <t xml:space="preserve">2. </t>
    </r>
    <r>
      <rPr>
        <sz val="8"/>
        <rFont val="Arial"/>
        <family val="2"/>
      </rPr>
      <t>La réforme d'accès aux études de santé, entrée en vigueur à cette rentrée, remplace la Paces par le PASS (Parcours accès santé spécifique : formation avec une très forte majeure en santé) et les L.AS (voir ci-dessus).</t>
    </r>
  </si>
  <si>
    <t>Non-bacheliers</t>
  </si>
  <si>
    <r>
      <rPr>
        <b/>
        <sz val="8"/>
        <rFont val="Arial"/>
        <family val="2"/>
      </rPr>
      <t xml:space="preserve">1. </t>
    </r>
    <r>
      <rPr>
        <sz val="8"/>
        <rFont val="Arial"/>
        <family val="2"/>
      </rPr>
      <t>Dans ce tableau, seuls les étudiants préparant une licence LMD sont répartis par discipline. Dans le tableau 2, tous les nouveaux entrants sont répartis en fonction de la discipline, quel que soit le type de diplôme préparé (licence, DUT ou autres). Cela explique les différences d'effectifs avec le tableau 2. Les L.AS (licences accès santé) sont des licences de toute discipline avec une mineure santé ; 19 900 nouveaux entrants sont inscrits dans ces formations.</t>
    </r>
  </si>
  <si>
    <t>Sommaire</t>
  </si>
  <si>
    <t>Précisions</t>
  </si>
  <si>
    <t>Pour en savoir plus</t>
  </si>
  <si>
    <r>
      <t>- Note d’Information</t>
    </r>
    <r>
      <rPr>
        <sz val="8"/>
        <rFont val="Arial"/>
        <family val="2"/>
      </rPr>
      <t xml:space="preserve"> </t>
    </r>
    <r>
      <rPr>
        <i/>
        <sz val="8"/>
        <rFont val="Arial"/>
        <family val="2"/>
      </rPr>
      <t>du SIES</t>
    </r>
    <r>
      <rPr>
        <sz val="8"/>
        <rFont val="Arial"/>
        <family val="2"/>
      </rPr>
      <t> : 21.12.</t>
    </r>
  </si>
  <si>
    <r>
      <t>- Notes flash</t>
    </r>
    <r>
      <rPr>
        <sz val="8"/>
        <rFont val="Arial"/>
        <family val="2"/>
      </rPr>
      <t xml:space="preserve"> </t>
    </r>
    <r>
      <rPr>
        <i/>
        <sz val="8"/>
        <rFont val="Arial"/>
        <family val="2"/>
      </rPr>
      <t>du SIES</t>
    </r>
    <r>
      <rPr>
        <sz val="8"/>
        <rFont val="Arial"/>
        <family val="2"/>
      </rPr>
      <t> : 22.12; 22.13; 22.14</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</si>
  <si>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</si>
  <si>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</si>
  <si>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</si>
  <si>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</si>
  <si>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</si>
  <si>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</si>
  <si>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</si>
  <si>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</si>
  <si>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nouveaux entrants à l'université par discipline, périmètre universitaire strict, hors inscriptions simultanées université-CPGE</t>
  </si>
  <si>
    <t>[2] Évolution des nouveaux entrants à l'université par discipline, périmètre universitaire strict, hors inscriptions simultanées université-CPGE</t>
  </si>
  <si>
    <t>Champ : Région Corse.</t>
  </si>
  <si>
    <t>IUT</t>
  </si>
  <si>
    <t>Actualisé le</t>
  </si>
  <si>
    <t>Repères statistiques corses</t>
  </si>
  <si>
    <t>Publication annuelle de la division de la prospective et des statistiques académiques (DPSA) de l'Académie de Corse.</t>
  </si>
  <si>
    <t>https://www.ac-corse.fr/l-academie-en-chiffres-123583</t>
  </si>
  <si>
    <t>2016 - 2017</t>
  </si>
  <si>
    <t>2017 - 2018</t>
  </si>
  <si>
    <t>2018 - 2019</t>
  </si>
  <si>
    <t>2020 - 2021</t>
  </si>
  <si>
    <t>2021 - 2022</t>
  </si>
  <si>
    <t xml:space="preserve">6.03 Les nouveaux entrants à l'université </t>
  </si>
  <si>
    <t>2022
2023</t>
  </si>
  <si>
    <t>2022-2023</t>
  </si>
  <si>
    <r>
      <rPr>
        <b/>
        <sz val="8"/>
        <color rgb="FF002060"/>
        <rFont val="Arial"/>
        <family val="2"/>
      </rPr>
      <t>MMOPK</t>
    </r>
    <r>
      <rPr>
        <sz val="8"/>
        <rFont val="Arial"/>
        <family val="2"/>
      </rPr>
      <t> : Médecine, Maïeutique, Odontologie, Pharmacie, Kinésithérapie.</t>
    </r>
  </si>
  <si>
    <r>
      <rPr>
        <b/>
        <sz val="8"/>
        <color rgb="FF002060"/>
        <rFont val="Arial"/>
        <family val="2"/>
      </rPr>
      <t>Population</t>
    </r>
    <r>
      <rPr>
        <sz val="8"/>
        <color rgb="FF002060"/>
        <rFont val="Arial"/>
        <family val="2"/>
      </rPr>
      <t xml:space="preserve"> </t>
    </r>
    <r>
      <rPr>
        <b/>
        <sz val="8"/>
        <color rgb="FF002060"/>
        <rFont val="Arial"/>
        <family val="2"/>
      </rPr>
      <t>concernée</t>
    </r>
    <r>
      <rPr>
        <sz val="8"/>
        <rFont val="Arial"/>
        <family val="2"/>
      </rPr>
      <t xml:space="preserve"> - Étudiants s’inscrivant pour la première fois en première année de cursus licence à l’université (capacité en droit et DAEU exclus), qu’il soit nouveau bachelier ou non. Les inscriptions comptabilisées excluent, pour tous millésimes, les inscriptions simultanées à l’université et en CPGE, rendues obligatoires par la loi en 2013.</t>
    </r>
  </si>
  <si>
    <t>2019
2020</t>
  </si>
  <si>
    <t>2019 - 2020 (r)</t>
  </si>
  <si>
    <t>Sciences fondamentales et application</t>
  </si>
  <si>
    <t>Sciences de la nature et de la vie</t>
  </si>
  <si>
    <t>DPSA, RSC 2024</t>
  </si>
  <si>
    <t>2023
2024</t>
  </si>
  <si>
    <t>2023-2024</t>
  </si>
  <si>
    <t>2024
2025</t>
  </si>
  <si>
    <t xml:space="preserve"> Interdisciplinaire</t>
  </si>
  <si>
    <t>2024-2025</t>
  </si>
  <si>
    <t xml:space="preserve">Lecture : le nombre de nouveaux entrants hors CPGE en sciences de la vie, de la santé, de la Terre et de l'Univers augmente de 9,5 % en 2024-2025 par rapport à 2023-2022. </t>
  </si>
  <si>
    <t>[3] Répartition des nouveaux entrants à l’université en 2024-2025 selon le type de diplôme et la série de baccalauréat, périmètre universitaire strict, hors inscriptions simultanées université-CPGE</t>
  </si>
  <si>
    <t>Médecine</t>
  </si>
  <si>
    <t>Variation 2024/2023 hors CPGE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</si>
</sst>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 numFmtId="171" formatCode="\+#,##0.0;\-#,##0.0"/>
  </numFmts>
  <fonts count="75" x14ac:knownFonts="1">
    <font>
      <sz val="11"/>
      <color theme="1"/>
      <name val="Calibri Light"/>
      <family val="2"/>
    </font>
    <font>
      <sz val="8"/>
      <name val="Arial"/>
      <family val="2"/>
    </font>
    <font>
      <b/>
      <sz val="8"/>
      <name val="Arial"/>
      <family val="2"/>
    </font>
    <font>
      <sz val="10"/>
      <name val="Arial"/>
      <family val="2"/>
    </font>
    <font>
      <b/>
      <sz val="12"/>
      <name val="Arial"/>
      <family val="2"/>
    </font>
    <font>
      <b/>
      <sz val="9"/>
      <name val="Arial"/>
      <family val="2"/>
    </font>
    <font>
      <u/>
      <sz val="10"/>
      <color indexed="12"/>
      <name val="Arial"/>
      <family val="2"/>
    </font>
    <font>
      <sz val="8"/>
      <color indexed="8"/>
      <name val="Arial"/>
      <family val="2"/>
    </font>
    <font>
      <i/>
      <sz val="8"/>
      <name val="Arial"/>
      <family val="2"/>
    </font>
    <font>
      <b/>
      <i/>
      <sz val="8"/>
      <name val="Arial"/>
      <family val="2"/>
    </font>
    <font>
      <b/>
      <sz val="18"/>
      <color indexed="56"/>
      <name val="Cambria"/>
      <family val="2"/>
    </font>
    <font>
      <b/>
      <sz val="8"/>
      <color indexed="12"/>
      <name val="Arial"/>
      <family val="2"/>
    </font>
    <font>
      <b/>
      <sz val="10"/>
      <color indexed="9"/>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sz val="8"/>
      <color theme="1"/>
      <name val="Arial"/>
      <family val="2"/>
    </font>
    <font>
      <i/>
      <sz val="10"/>
      <name val="Arial"/>
      <family val="2"/>
    </font>
    <font>
      <b/>
      <sz val="15"/>
      <color theme="3"/>
      <name val="Arial"/>
      <family val="2"/>
    </font>
    <font>
      <sz val="11"/>
      <color theme="1"/>
      <name val="Arial"/>
      <family val="2"/>
    </font>
    <font>
      <b/>
      <sz val="13"/>
      <color theme="3"/>
      <name val="Arial"/>
      <family val="2"/>
    </font>
    <font>
      <b/>
      <sz val="8"/>
      <color rgb="FF002060"/>
      <name val="Arial"/>
      <family val="2"/>
    </font>
    <font>
      <sz val="8"/>
      <color rgb="FF002060"/>
      <name val="Arial"/>
      <family val="2"/>
    </font>
    <font>
      <b/>
      <sz val="11"/>
      <color theme="3"/>
      <name val="Arial"/>
      <family val="2"/>
    </font>
    <font>
      <sz val="11"/>
      <name val="Arial"/>
      <family val="2"/>
    </font>
    <font>
      <sz val="8"/>
      <name val="Arial"/>
      <family val="2"/>
    </font>
    <font>
      <b/>
      <sz val="8"/>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bottom style="thin">
        <color indexed="64"/>
      </bottom>
      <diagonal/>
    </border>
    <border>
      <left style="thin">
        <color theme="0"/>
      </left>
      <right style="thin">
        <color theme="0"/>
      </right>
      <top/>
      <bottom style="thin">
        <color indexed="64"/>
      </bottom>
      <diagonal/>
    </border>
    <border>
      <left/>
      <right style="thin">
        <color theme="0"/>
      </right>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indexed="9"/>
      </left>
      <right style="thin">
        <color indexed="9"/>
      </right>
      <top style="thin">
        <color indexed="64"/>
      </top>
      <bottom/>
      <diagonal/>
    </border>
    <border>
      <left style="thin">
        <color indexed="9"/>
      </left>
      <right/>
      <top/>
      <bottom style="thin">
        <color indexed="64"/>
      </bottom>
      <diagonal/>
    </border>
    <border>
      <left style="thin">
        <color theme="0"/>
      </left>
      <right style="thin">
        <color indexed="9"/>
      </right>
      <top/>
      <bottom style="thin">
        <color indexed="64"/>
      </bottom>
      <diagonal/>
    </border>
  </borders>
  <cellStyleXfs count="123">
    <xf numFmtId="0" fontId="0" fillId="0" borderId="0"/>
    <xf numFmtId="0" fontId="42"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4" fillId="0" borderId="0" applyNumberFormat="0" applyFill="0" applyBorder="0" applyAlignment="0" applyProtection="0"/>
    <xf numFmtId="0" fontId="17" fillId="3" borderId="0" applyNumberFormat="0" applyBorder="0" applyAlignment="0" applyProtection="0"/>
    <xf numFmtId="0" fontId="1" fillId="16" borderId="1"/>
    <xf numFmtId="0" fontId="45" fillId="49" borderId="17" applyNumberFormat="0" applyAlignment="0" applyProtection="0"/>
    <xf numFmtId="0" fontId="18" fillId="17" borderId="2" applyNumberFormat="0" applyAlignment="0" applyProtection="0"/>
    <xf numFmtId="0" fontId="1" fillId="0" borderId="3"/>
    <xf numFmtId="0" fontId="46" fillId="0" borderId="18" applyNumberFormat="0" applyFill="0" applyAlignment="0" applyProtection="0"/>
    <xf numFmtId="0" fontId="12" fillId="18" borderId="5" applyNumberFormat="0" applyAlignment="0" applyProtection="0"/>
    <xf numFmtId="0" fontId="19" fillId="19" borderId="0">
      <alignment horizontal="center"/>
    </xf>
    <xf numFmtId="0" fontId="20" fillId="19" borderId="0">
      <alignment horizontal="center" vertical="center"/>
    </xf>
    <xf numFmtId="0" fontId="3" fillId="20" borderId="0">
      <alignment horizontal="center" wrapText="1"/>
    </xf>
    <xf numFmtId="0" fontId="11" fillId="19" borderId="0">
      <alignment horizontal="center"/>
    </xf>
    <xf numFmtId="166" fontId="21" fillId="0" borderId="0" applyFont="0" applyFill="0" applyBorder="0" applyAlignment="0" applyProtection="0"/>
    <xf numFmtId="167" fontId="3" fillId="0" borderId="0" applyFont="0" applyFill="0" applyBorder="0" applyAlignment="0" applyProtection="0"/>
    <xf numFmtId="167"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0" fontId="22" fillId="21" borderId="1" applyBorder="0">
      <protection locked="0"/>
    </xf>
    <xf numFmtId="0" fontId="47" fillId="50" borderId="17" applyNumberFormat="0" applyAlignment="0" applyProtection="0"/>
    <xf numFmtId="0" fontId="23" fillId="0" borderId="0" applyNumberFormat="0" applyFill="0" applyBorder="0" applyAlignment="0" applyProtection="0"/>
    <xf numFmtId="0" fontId="7"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48" fillId="51" borderId="0" applyNumberFormat="0" applyBorder="0" applyAlignment="0" applyProtection="0"/>
    <xf numFmtId="0" fontId="14" fillId="20" borderId="0">
      <alignment horizontal="center"/>
    </xf>
    <xf numFmtId="0" fontId="1" fillId="19" borderId="9">
      <alignment wrapText="1"/>
    </xf>
    <xf numFmtId="0" fontId="32" fillId="19" borderId="10"/>
    <xf numFmtId="0" fontId="32" fillId="19" borderId="11"/>
    <xf numFmtId="0" fontId="1" fillId="19" borderId="12">
      <alignment horizontal="center" wrapText="1"/>
    </xf>
    <xf numFmtId="0" fontId="49" fillId="0" borderId="0" applyNumberFormat="0" applyFill="0" applyBorder="0" applyAlignment="0" applyProtection="0"/>
    <xf numFmtId="0" fontId="6"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33" fillId="0" borderId="4" applyNumberFormat="0" applyFill="0" applyAlignment="0" applyProtection="0"/>
    <xf numFmtId="0" fontId="3" fillId="0" borderId="0" applyFont="0" applyFill="0" applyBorder="0" applyAlignment="0" applyProtection="0"/>
    <xf numFmtId="0" fontId="34" fillId="23" borderId="0" applyNumberFormat="0" applyBorder="0" applyAlignment="0" applyProtection="0"/>
    <xf numFmtId="0" fontId="53" fillId="52" borderId="0" applyNumberFormat="0" applyBorder="0" applyAlignment="0" applyProtection="0"/>
    <xf numFmtId="0" fontId="35" fillId="0" borderId="0"/>
    <xf numFmtId="0" fontId="3" fillId="0" borderId="0"/>
    <xf numFmtId="0" fontId="3" fillId="0" borderId="0"/>
    <xf numFmtId="0" fontId="15" fillId="0" borderId="0"/>
    <xf numFmtId="0" fontId="3" fillId="0" borderId="0"/>
    <xf numFmtId="0" fontId="54" fillId="0" borderId="0"/>
    <xf numFmtId="0" fontId="3" fillId="0" borderId="0"/>
    <xf numFmtId="0" fontId="13" fillId="0" borderId="0"/>
    <xf numFmtId="0" fontId="36" fillId="17" borderId="13"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9" fontId="3" fillId="0" borderId="0" applyNumberFormat="0" applyFont="0" applyFill="0" applyBorder="0" applyAlignment="0" applyProtection="0"/>
    <xf numFmtId="0" fontId="1"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0" fontId="55" fillId="53" borderId="0" applyNumberFormat="0" applyBorder="0" applyAlignment="0" applyProtection="0"/>
    <xf numFmtId="0" fontId="56" fillId="49" borderId="19" applyNumberFormat="0" applyAlignment="0" applyProtection="0"/>
    <xf numFmtId="37" fontId="40" fillId="0" borderId="0"/>
    <xf numFmtId="0" fontId="19" fillId="19" borderId="0">
      <alignment horizontal="center"/>
    </xf>
    <xf numFmtId="0" fontId="57" fillId="0" borderId="0" applyNumberFormat="0" applyFill="0" applyBorder="0" applyAlignment="0" applyProtection="0"/>
    <xf numFmtId="0" fontId="10" fillId="0" borderId="0" applyNumberFormat="0" applyFill="0" applyBorder="0" applyAlignment="0" applyProtection="0"/>
    <xf numFmtId="0" fontId="2" fillId="19" borderId="0"/>
    <xf numFmtId="0" fontId="58" fillId="0" borderId="0" applyNumberFormat="0" applyFill="0" applyBorder="0" applyAlignment="0" applyProtection="0"/>
    <xf numFmtId="0" fontId="59" fillId="0" borderId="20" applyNumberFormat="0" applyFill="0" applyAlignment="0" applyProtection="0"/>
    <xf numFmtId="0" fontId="60" fillId="0" borderId="21" applyNumberFormat="0" applyFill="0" applyAlignment="0" applyProtection="0"/>
    <xf numFmtId="0" fontId="61" fillId="0" borderId="22" applyNumberFormat="0" applyFill="0" applyAlignment="0" applyProtection="0"/>
    <xf numFmtId="0" fontId="61" fillId="0" borderId="0" applyNumberFormat="0" applyFill="0" applyBorder="0" applyAlignment="0" applyProtection="0"/>
    <xf numFmtId="0" fontId="62" fillId="0" borderId="23" applyNumberFormat="0" applyFill="0" applyAlignment="0" applyProtection="0"/>
    <xf numFmtId="0" fontId="63" fillId="54" borderId="24" applyNumberFormat="0" applyAlignment="0" applyProtection="0"/>
    <xf numFmtId="0" fontId="41" fillId="0" borderId="0" applyNumberFormat="0" applyFill="0" applyBorder="0" applyAlignment="0" applyProtection="0"/>
  </cellStyleXfs>
  <cellXfs count="113">
    <xf numFmtId="0" fontId="0" fillId="0" borderId="0" xfId="0"/>
    <xf numFmtId="0" fontId="4" fillId="0" borderId="0" xfId="89" applyFont="1" applyAlignment="1">
      <alignment vertical="center"/>
    </xf>
    <xf numFmtId="164" fontId="1" fillId="0" borderId="0" xfId="94" applyNumberFormat="1" applyFont="1" applyFill="1" applyAlignment="1">
      <alignment horizontal="right"/>
    </xf>
    <xf numFmtId="0" fontId="64" fillId="0" borderId="0" xfId="0" applyFont="1" applyFill="1"/>
    <xf numFmtId="3" fontId="1" fillId="0" borderId="25" xfId="0" applyNumberFormat="1" applyFont="1" applyBorder="1" applyAlignment="1">
      <alignment horizontal="left" vertical="center" wrapText="1"/>
    </xf>
    <xf numFmtId="3" fontId="1" fillId="0" borderId="26" xfId="0" applyNumberFormat="1" applyFont="1" applyBorder="1" applyAlignment="1">
      <alignment horizontal="right" vertical="center" wrapText="1"/>
    </xf>
    <xf numFmtId="0" fontId="65" fillId="0" borderId="0" xfId="92" applyFont="1"/>
    <xf numFmtId="0" fontId="65" fillId="0" borderId="0" xfId="89" applyFont="1"/>
    <xf numFmtId="0" fontId="3" fillId="0" borderId="0" xfId="89" applyFont="1"/>
    <xf numFmtId="0" fontId="5" fillId="0" borderId="0" xfId="89" applyFont="1" applyAlignment="1">
      <alignment wrapText="1"/>
    </xf>
    <xf numFmtId="0" fontId="8" fillId="0" borderId="0" xfId="89" applyFont="1" applyAlignment="1">
      <alignment vertical="center" wrapText="1"/>
    </xf>
    <xf numFmtId="0" fontId="1" fillId="0" borderId="0" xfId="89" applyFont="1" applyAlignment="1">
      <alignment wrapText="1"/>
    </xf>
    <xf numFmtId="0" fontId="1" fillId="0" borderId="0" xfId="89" applyFont="1"/>
    <xf numFmtId="0" fontId="5" fillId="0" borderId="0" xfId="0" applyFont="1" applyAlignment="1"/>
    <xf numFmtId="170" fontId="65" fillId="0" borderId="0" xfId="90" applyNumberFormat="1" applyFont="1" applyAlignment="1">
      <alignment horizontal="right" wrapText="1"/>
    </xf>
    <xf numFmtId="14" fontId="65" fillId="0" borderId="0" xfId="90" applyNumberFormat="1" applyFont="1" applyAlignment="1">
      <alignment horizontal="right" wrapText="1"/>
    </xf>
    <xf numFmtId="0" fontId="3" fillId="0" borderId="0" xfId="92" applyFont="1" applyAlignment="1">
      <alignment horizontal="left" vertical="center" wrapText="1"/>
    </xf>
    <xf numFmtId="0" fontId="2" fillId="0" borderId="0" xfId="0" applyFont="1" applyFill="1" applyBorder="1" applyAlignment="1">
      <alignment wrapText="1"/>
    </xf>
    <xf numFmtId="3" fontId="2" fillId="0" borderId="0" xfId="99" applyNumberFormat="1" applyFont="1" applyFill="1" applyBorder="1" applyAlignment="1">
      <alignment vertical="top" wrapText="1"/>
    </xf>
    <xf numFmtId="164" fontId="2" fillId="0" borderId="0" xfId="99" applyNumberFormat="1" applyFont="1" applyFill="1" applyBorder="1" applyAlignment="1">
      <alignment vertical="top" wrapText="1"/>
    </xf>
    <xf numFmtId="0" fontId="5" fillId="0" borderId="0" xfId="89" applyFont="1" applyAlignment="1">
      <alignment horizontal="left" vertical="center"/>
    </xf>
    <xf numFmtId="0" fontId="5" fillId="0" borderId="0" xfId="89" applyFont="1" applyAlignment="1">
      <alignment vertical="center"/>
    </xf>
    <xf numFmtId="164" fontId="1" fillId="0" borderId="0" xfId="94" applyNumberFormat="1" applyFont="1" applyFill="1" applyAlignment="1">
      <alignment horizontal="right" vertical="center"/>
    </xf>
    <xf numFmtId="0" fontId="64" fillId="0" borderId="0" xfId="0" applyFont="1" applyFill="1" applyAlignment="1">
      <alignment vertical="center"/>
    </xf>
    <xf numFmtId="0" fontId="2" fillId="0" borderId="30" xfId="0" applyFont="1" applyFill="1" applyBorder="1" applyAlignment="1">
      <alignment horizontal="left" vertical="center" wrapText="1"/>
    </xf>
    <xf numFmtId="49" fontId="2" fillId="0" borderId="29"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1" fillId="0" borderId="0" xfId="0" applyFont="1" applyFill="1" applyAlignment="1">
      <alignment horizontal="right" vertical="center"/>
    </xf>
    <xf numFmtId="164" fontId="1" fillId="0" borderId="0" xfId="0" applyNumberFormat="1"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1" fillId="0" borderId="0" xfId="0" applyFont="1" applyFill="1" applyAlignment="1">
      <alignment horizontal="left"/>
    </xf>
    <xf numFmtId="3" fontId="1" fillId="0" borderId="27" xfId="0" applyNumberFormat="1" applyFont="1" applyBorder="1" applyAlignment="1">
      <alignment horizontal="right" vertical="center" wrapText="1"/>
    </xf>
    <xf numFmtId="0" fontId="66" fillId="0" borderId="20" xfId="116" applyFont="1"/>
    <xf numFmtId="0" fontId="3" fillId="0" borderId="0" xfId="90" applyFont="1"/>
    <xf numFmtId="0" fontId="6" fillId="0" borderId="0" xfId="80" applyFont="1" applyAlignment="1" applyProtection="1">
      <alignment vertical="center" wrapText="1"/>
    </xf>
    <xf numFmtId="0" fontId="67" fillId="0" borderId="0" xfId="0" applyFont="1"/>
    <xf numFmtId="0" fontId="67" fillId="0" borderId="0" xfId="0" applyFont="1" applyFill="1"/>
    <xf numFmtId="165" fontId="67" fillId="0" borderId="0" xfId="99" applyNumberFormat="1" applyFont="1" applyFill="1"/>
    <xf numFmtId="3" fontId="67" fillId="0" borderId="0" xfId="0" applyNumberFormat="1" applyFont="1" applyFill="1"/>
    <xf numFmtId="1" fontId="67" fillId="0" borderId="0" xfId="99" applyNumberFormat="1" applyFont="1" applyFill="1"/>
    <xf numFmtId="164" fontId="67" fillId="0" borderId="0" xfId="0" applyNumberFormat="1" applyFont="1" applyFill="1"/>
    <xf numFmtId="0" fontId="67" fillId="0" borderId="0" xfId="0" applyFont="1" applyAlignment="1">
      <alignment vertical="center"/>
    </xf>
    <xf numFmtId="164" fontId="67" fillId="0" borderId="0" xfId="0" applyNumberFormat="1" applyFont="1" applyAlignment="1">
      <alignment vertical="center"/>
    </xf>
    <xf numFmtId="0" fontId="67" fillId="0" borderId="0" xfId="0" applyFont="1" applyAlignment="1">
      <alignment vertical="center" wrapText="1"/>
    </xf>
    <xf numFmtId="0" fontId="67" fillId="0" borderId="0" xfId="0" applyFont="1" applyFill="1" applyAlignment="1">
      <alignment vertical="center"/>
    </xf>
    <xf numFmtId="0" fontId="68" fillId="0" borderId="21" xfId="117" applyFont="1" applyAlignment="1">
      <alignment vertical="center" wrapText="1"/>
    </xf>
    <xf numFmtId="0" fontId="14" fillId="0" borderId="0" xfId="89" applyFont="1" applyFill="1" applyAlignment="1">
      <alignment vertical="center" wrapText="1"/>
    </xf>
    <xf numFmtId="0" fontId="14" fillId="0" borderId="0" xfId="89" applyFont="1" applyFill="1" applyAlignment="1">
      <alignment vertical="center"/>
    </xf>
    <xf numFmtId="0" fontId="2" fillId="0" borderId="0" xfId="89" applyFont="1" applyAlignment="1">
      <alignment horizontal="justify" vertical="center" wrapText="1"/>
    </xf>
    <xf numFmtId="0" fontId="14" fillId="0" borderId="0" xfId="89" applyFont="1" applyAlignment="1">
      <alignment horizontal="justify" vertical="center" wrapText="1"/>
    </xf>
    <xf numFmtId="0" fontId="14" fillId="0" borderId="0" xfId="89" applyFont="1" applyAlignment="1">
      <alignment vertical="center" wrapText="1"/>
    </xf>
    <xf numFmtId="0" fontId="1" fillId="0" borderId="0" xfId="89" applyFont="1" applyAlignment="1">
      <alignment vertical="center" wrapText="1"/>
    </xf>
    <xf numFmtId="0" fontId="2" fillId="0" borderId="0" xfId="89" applyFont="1" applyAlignment="1">
      <alignment wrapText="1"/>
    </xf>
    <xf numFmtId="0" fontId="68" fillId="0" borderId="21" xfId="117" applyFont="1" applyAlignment="1">
      <alignment vertical="center"/>
    </xf>
    <xf numFmtId="0" fontId="71" fillId="0" borderId="0" xfId="118" applyFont="1" applyBorder="1" applyAlignment="1">
      <alignment vertical="center"/>
    </xf>
    <xf numFmtId="0" fontId="2" fillId="0" borderId="25" xfId="0" applyFont="1" applyFill="1" applyBorder="1" applyAlignment="1">
      <alignment horizontal="left" vertical="center" wrapText="1"/>
    </xf>
    <xf numFmtId="49" fontId="2" fillId="0" borderId="26" xfId="0" applyNumberFormat="1" applyFont="1" applyFill="1" applyBorder="1" applyAlignment="1">
      <alignment horizontal="right" vertical="center" wrapText="1"/>
    </xf>
    <xf numFmtId="3" fontId="1" fillId="0" borderId="0" xfId="89" applyNumberFormat="1" applyFont="1" applyFill="1" applyBorder="1" applyAlignment="1">
      <alignment horizontal="right" vertical="center"/>
    </xf>
    <xf numFmtId="3" fontId="2" fillId="0" borderId="25" xfId="0" applyNumberFormat="1" applyFont="1" applyBorder="1" applyAlignment="1">
      <alignment horizontal="left" vertical="center" wrapText="1"/>
    </xf>
    <xf numFmtId="3" fontId="2" fillId="0" borderId="26" xfId="0" applyNumberFormat="1" applyFont="1" applyBorder="1" applyAlignment="1">
      <alignment horizontal="right" vertical="center" wrapText="1"/>
    </xf>
    <xf numFmtId="0" fontId="72" fillId="0" borderId="0" xfId="0" applyFont="1" applyAlignment="1">
      <alignment vertical="center"/>
    </xf>
    <xf numFmtId="0" fontId="72" fillId="0" borderId="0" xfId="0" applyFont="1" applyFill="1" applyAlignment="1">
      <alignment vertical="center"/>
    </xf>
    <xf numFmtId="164" fontId="2" fillId="0" borderId="16" xfId="99" applyNumberFormat="1" applyFont="1" applyFill="1" applyBorder="1" applyAlignment="1">
      <alignment horizontal="right" vertical="center" wrapText="1"/>
    </xf>
    <xf numFmtId="164" fontId="1" fillId="0" borderId="16" xfId="99"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164" fontId="2" fillId="0" borderId="0" xfId="0" applyNumberFormat="1" applyFont="1" applyFill="1" applyAlignment="1">
      <alignment horizontal="right" vertical="center"/>
    </xf>
    <xf numFmtId="3" fontId="1" fillId="0" borderId="0" xfId="89" applyNumberFormat="1" applyFont="1" applyFill="1" applyAlignment="1">
      <alignment horizontal="right" vertical="center"/>
    </xf>
    <xf numFmtId="3" fontId="2" fillId="0" borderId="31" xfId="0" applyNumberFormat="1" applyFont="1" applyFill="1" applyBorder="1" applyAlignment="1">
      <alignment horizontal="left" vertical="center" wrapText="1"/>
    </xf>
    <xf numFmtId="3" fontId="2" fillId="0" borderId="32" xfId="0" applyNumberFormat="1" applyFont="1" applyFill="1" applyBorder="1" applyAlignment="1">
      <alignment horizontal="right" vertical="center" wrapText="1"/>
    </xf>
    <xf numFmtId="171" fontId="2" fillId="0" borderId="26" xfId="0" applyNumberFormat="1" applyFont="1" applyBorder="1" applyAlignment="1">
      <alignment horizontal="right" vertical="center" wrapText="1"/>
    </xf>
    <xf numFmtId="171" fontId="1" fillId="0" borderId="26" xfId="0" applyNumberFormat="1" applyFont="1" applyBorder="1" applyAlignment="1">
      <alignment horizontal="right" vertical="center" wrapText="1"/>
    </xf>
    <xf numFmtId="171" fontId="2" fillId="0" borderId="26" xfId="0" applyNumberFormat="1" applyFont="1" applyFill="1" applyBorder="1" applyAlignment="1">
      <alignment horizontal="right" vertical="center" wrapText="1"/>
    </xf>
    <xf numFmtId="171" fontId="2" fillId="0" borderId="27" xfId="0" applyNumberFormat="1" applyFont="1" applyBorder="1" applyAlignment="1">
      <alignment horizontal="right" vertical="center" wrapText="1"/>
    </xf>
    <xf numFmtId="171" fontId="2" fillId="0" borderId="32" xfId="0" applyNumberFormat="1" applyFont="1" applyFill="1" applyBorder="1" applyAlignment="1">
      <alignment horizontal="right" vertical="center" wrapText="1"/>
    </xf>
    <xf numFmtId="0" fontId="2" fillId="0" borderId="35" xfId="0" applyFont="1" applyFill="1" applyBorder="1" applyAlignment="1">
      <alignment horizontal="right" vertical="center" wrapText="1"/>
    </xf>
    <xf numFmtId="0" fontId="2" fillId="0" borderId="36" xfId="0" applyFont="1" applyFill="1" applyBorder="1" applyAlignment="1">
      <alignment horizontal="right" vertical="center" wrapText="1"/>
    </xf>
    <xf numFmtId="0" fontId="2" fillId="0" borderId="28" xfId="0" applyFont="1" applyFill="1" applyBorder="1" applyAlignment="1">
      <alignment horizontal="right" vertical="center" wrapText="1"/>
    </xf>
    <xf numFmtId="0" fontId="9" fillId="0" borderId="28" xfId="0" applyFont="1" applyFill="1" applyBorder="1" applyAlignment="1">
      <alignment horizontal="right" vertical="center" wrapText="1"/>
    </xf>
    <xf numFmtId="0" fontId="2" fillId="0" borderId="0" xfId="0" applyFont="1" applyFill="1" applyAlignment="1">
      <alignment horizontal="left" vertical="center" wrapText="1"/>
    </xf>
    <xf numFmtId="3" fontId="2" fillId="0" borderId="16" xfId="99" applyNumberFormat="1" applyFont="1" applyFill="1" applyBorder="1" applyAlignment="1">
      <alignment vertical="center" wrapText="1"/>
    </xf>
    <xf numFmtId="3" fontId="2" fillId="0" borderId="16" xfId="0" applyNumberFormat="1" applyFont="1" applyFill="1" applyBorder="1" applyAlignment="1">
      <alignment vertical="center" wrapText="1"/>
    </xf>
    <xf numFmtId="3" fontId="9" fillId="0" borderId="16" xfId="0" applyNumberFormat="1" applyFont="1" applyFill="1" applyBorder="1" applyAlignment="1">
      <alignment vertical="center" wrapText="1"/>
    </xf>
    <xf numFmtId="9" fontId="67" fillId="0" borderId="0" xfId="99" applyFont="1" applyAlignment="1">
      <alignment vertical="center"/>
    </xf>
    <xf numFmtId="0" fontId="1" fillId="0" borderId="0" xfId="0" applyFont="1" applyFill="1" applyAlignment="1">
      <alignment horizontal="left" vertical="center" wrapText="1"/>
    </xf>
    <xf numFmtId="3" fontId="1" fillId="0" borderId="16" xfId="99" applyNumberFormat="1" applyFont="1" applyFill="1" applyBorder="1" applyAlignment="1">
      <alignment vertical="center" wrapText="1"/>
    </xf>
    <xf numFmtId="3" fontId="1" fillId="0" borderId="16" xfId="0" applyNumberFormat="1" applyFont="1" applyFill="1" applyBorder="1" applyAlignment="1">
      <alignment vertical="center" wrapText="1"/>
    </xf>
    <xf numFmtId="3" fontId="8" fillId="0" borderId="16" xfId="0" applyNumberFormat="1" applyFont="1" applyFill="1" applyBorder="1" applyAlignment="1">
      <alignment vertical="center" wrapText="1"/>
    </xf>
    <xf numFmtId="3" fontId="67" fillId="0" borderId="0" xfId="0" applyNumberFormat="1" applyFont="1" applyAlignment="1">
      <alignment vertical="center"/>
    </xf>
    <xf numFmtId="3" fontId="9" fillId="0" borderId="16" xfId="99" applyNumberFormat="1" applyFont="1" applyFill="1" applyBorder="1" applyAlignment="1">
      <alignment vertical="center" wrapText="1"/>
    </xf>
    <xf numFmtId="0" fontId="2" fillId="0" borderId="0" xfId="0" applyFont="1" applyFill="1" applyAlignment="1">
      <alignment vertical="center" wrapText="1"/>
    </xf>
    <xf numFmtId="3" fontId="2" fillId="0" borderId="16" xfId="99" applyNumberFormat="1" applyFont="1" applyFill="1" applyBorder="1" applyAlignment="1">
      <alignment horizontal="right" vertical="center" wrapText="1"/>
    </xf>
    <xf numFmtId="3" fontId="9" fillId="0" borderId="16" xfId="99" applyNumberFormat="1" applyFont="1" applyFill="1" applyBorder="1" applyAlignment="1">
      <alignment horizontal="right" vertical="center" wrapText="1"/>
    </xf>
    <xf numFmtId="165" fontId="67" fillId="0" borderId="0" xfId="99" applyNumberFormat="1" applyFont="1" applyAlignment="1">
      <alignment vertical="center"/>
    </xf>
    <xf numFmtId="0" fontId="2" fillId="0" borderId="33" xfId="0" applyFont="1" applyFill="1" applyBorder="1" applyAlignment="1">
      <alignment vertical="center" wrapText="1"/>
    </xf>
    <xf numFmtId="3" fontId="2" fillId="0" borderId="34" xfId="99" applyNumberFormat="1" applyFont="1" applyFill="1" applyBorder="1" applyAlignment="1">
      <alignment vertical="center" wrapText="1"/>
    </xf>
    <xf numFmtId="3" fontId="9" fillId="0" borderId="34" xfId="99" applyNumberFormat="1" applyFont="1" applyFill="1" applyBorder="1" applyAlignment="1">
      <alignment vertical="center" wrapText="1"/>
    </xf>
    <xf numFmtId="164" fontId="2" fillId="0" borderId="34" xfId="99" applyNumberFormat="1" applyFont="1" applyFill="1" applyBorder="1" applyAlignment="1">
      <alignment vertical="center" wrapText="1"/>
    </xf>
    <xf numFmtId="49" fontId="74" fillId="0" borderId="26" xfId="0" applyNumberFormat="1" applyFont="1" applyFill="1" applyBorder="1" applyAlignment="1">
      <alignment horizontal="right" vertical="center" wrapText="1"/>
    </xf>
    <xf numFmtId="0" fontId="73" fillId="0" borderId="0" xfId="0" applyFont="1" applyFill="1" applyAlignment="1">
      <alignment vertical="center"/>
    </xf>
    <xf numFmtId="3" fontId="73" fillId="0" borderId="0" xfId="0" applyNumberFormat="1" applyFont="1" applyFill="1" applyBorder="1" applyAlignment="1" applyProtection="1">
      <alignment horizontal="right" vertical="center"/>
    </xf>
    <xf numFmtId="3" fontId="73" fillId="0" borderId="0" xfId="89" applyNumberFormat="1" applyFont="1" applyFill="1" applyAlignment="1">
      <alignment horizontal="right" vertical="center"/>
    </xf>
    <xf numFmtId="0" fontId="73" fillId="0" borderId="0" xfId="0" applyFont="1" applyFill="1" applyAlignment="1">
      <alignment horizontal="left" vertical="center"/>
    </xf>
    <xf numFmtId="0" fontId="2" fillId="0" borderId="0" xfId="0" applyFont="1" applyFill="1" applyAlignment="1">
      <alignment horizontal="left" vertical="center"/>
    </xf>
    <xf numFmtId="0" fontId="8" fillId="0" borderId="0" xfId="0" applyFont="1" applyFill="1" applyBorder="1" applyAlignment="1">
      <alignment horizontal="left" vertical="center" wrapText="1"/>
    </xf>
    <xf numFmtId="0" fontId="1" fillId="0" borderId="0" xfId="0" applyFont="1" applyFill="1" applyAlignment="1">
      <alignment horizontal="left"/>
    </xf>
    <xf numFmtId="0" fontId="1" fillId="0" borderId="0" xfId="0" applyFont="1" applyFill="1" applyAlignment="1">
      <alignment horizontal="left" wrapText="1"/>
    </xf>
    <xf numFmtId="0" fontId="2" fillId="0" borderId="28" xfId="0" applyFont="1" applyFill="1" applyBorder="1" applyAlignment="1">
      <alignment horizontal="center" vertical="center"/>
    </xf>
    <xf numFmtId="0" fontId="2" fillId="0" borderId="16"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0" xfId="0" applyFont="1" applyFill="1" applyAlignment="1">
      <alignment horizontal="left"/>
    </xf>
    <xf numFmtId="0" fontId="73" fillId="0" borderId="0" xfId="89" applyNumberFormat="1" applyFont="1" applyFill="1" applyAlignment="1">
      <alignment horizontal="right" vertical="center"/>
    </xf>
    <xf numFmtId="1" fontId="73" fillId="0" borderId="0" xfId="89" applyNumberFormat="1" applyFont="1" applyFill="1" applyAlignment="1">
      <alignment horizontal="right" vertical="center"/>
    </xf>
  </cellXfs>
  <cellStyles count="12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79" builtinId="8" customBuiltin="1"/>
    <cellStyle name="Lien hypertexte 2" xfId="80"/>
    <cellStyle name="Lien hypertexte 3" xfId="81"/>
    <cellStyle name="Lien hypertexte 4" xfId="82"/>
    <cellStyle name="Lien hypertexte visité" xfId="83" builtinId="9" customBuiltin="1"/>
    <cellStyle name="Linked Cell" xfId="84"/>
    <cellStyle name="Migliaia (0)_conti99" xfId="85"/>
    <cellStyle name="Neutral" xfId="86"/>
    <cellStyle name="Neutre" xfId="87" builtinId="28" customBuiltin="1"/>
    <cellStyle name="Normaali_Y8_Fin02" xfId="88"/>
    <cellStyle name="Normal" xfId="0" builtinId="0"/>
    <cellStyle name="Normal 2" xfId="89"/>
    <cellStyle name="Normal 2 2" xfId="90"/>
    <cellStyle name="Normal 2 3" xfId="91"/>
    <cellStyle name="Normal 2_TC_A1" xfId="92"/>
    <cellStyle name="Normal 3" xfId="93"/>
    <cellStyle name="Normal 3 2" xfId="94"/>
    <cellStyle name="Normal 4" xfId="95"/>
    <cellStyle name="Output" xfId="96"/>
    <cellStyle name="Percent 2" xfId="97"/>
    <cellStyle name="Percent_1 SubOverv.USd" xfId="98"/>
    <cellStyle name="Pourcentage" xfId="99" builtinId="5"/>
    <cellStyle name="Pourcentage 2" xfId="100"/>
    <cellStyle name="Prozent_SubCatperStud" xfId="101"/>
    <cellStyle name="row" xfId="102"/>
    <cellStyle name="RowCodes" xfId="103"/>
    <cellStyle name="Row-Col Headings" xfId="104"/>
    <cellStyle name="RowTitles_CENTRAL_GOVT" xfId="105"/>
    <cellStyle name="RowTitles-Col2" xfId="106"/>
    <cellStyle name="RowTitles-Detail" xfId="107"/>
    <cellStyle name="Satisfaisant" xfId="108" builtinId="26" customBuiltin="1"/>
    <cellStyle name="Sortie" xfId="109" builtinId="21" customBuiltin="1"/>
    <cellStyle name="Standard_Info" xfId="110"/>
    <cellStyle name="temp" xfId="111"/>
    <cellStyle name="Texte explicatif" xfId="112" builtinId="53" customBuiltin="1"/>
    <cellStyle name="Title" xfId="113"/>
    <cellStyle name="title1" xfId="114"/>
    <cellStyle name="Titre" xfId="115" builtinId="15" customBuiltin="1"/>
    <cellStyle name="Titre 1" xfId="116" builtinId="16" customBuiltin="1"/>
    <cellStyle name="Titre 2" xfId="117" builtinId="17" customBuiltin="1"/>
    <cellStyle name="Titre 3" xfId="118" builtinId="18" customBuiltin="1"/>
    <cellStyle name="Titre 4" xfId="119" builtinId="19" customBuiltin="1"/>
    <cellStyle name="Total" xfId="120" builtinId="25" customBuiltin="1"/>
    <cellStyle name="Vérification" xfId="121" builtinId="23" customBuiltin="1"/>
    <cellStyle name="Warning Text" xfId="122"/>
  </cellStyles>
  <dxfs count="26">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center" textRotation="0" wrapText="0" indent="0" justifyLastLine="0" shrinkToFit="0" readingOrder="0"/>
    </dxf>
    <dxf>
      <numFmt numFmtId="30" formatCode="@"/>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0" formatCode="@"/>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0" formatCode="@"/>
      <fill>
        <patternFill patternType="none">
          <fgColor indexed="64"/>
          <bgColor auto="1"/>
        </patternFill>
      </fill>
      <alignment horizontal="right" vertical="center" textRotation="0" wrapText="1" indent="0" justifyLastLine="0" shrinkToFit="0" readingOrder="0"/>
      <border diagonalUp="0" diagonalDown="0" outline="0">
        <left style="thin">
          <color theme="0"/>
        </left>
        <right style="thin">
          <color theme="0"/>
        </right>
        <top/>
        <bottom/>
      </border>
    </dxf>
    <dxf>
      <font>
        <b/>
        <i val="0"/>
      </font>
      <fill>
        <patternFill patternType="none">
          <bgColor auto="1"/>
        </patternFill>
      </fill>
      <border diagonalUp="0" diagonalDown="0">
        <left/>
        <right/>
        <top style="thin">
          <color auto="1"/>
        </top>
        <bottom/>
        <vertical/>
        <horizontal/>
      </border>
    </dxf>
    <dxf>
      <font>
        <b/>
        <i val="0"/>
      </font>
      <fill>
        <patternFill patternType="none">
          <bgColor auto="1"/>
        </patternFill>
      </fill>
      <border>
        <bottom style="thin">
          <color auto="1"/>
        </bottom>
      </border>
    </dxf>
    <dxf>
      <font>
        <b val="0"/>
        <i val="0"/>
      </font>
      <fill>
        <patternFill patternType="none">
          <bgColor auto="1"/>
        </patternFill>
      </fill>
      <border diagonalUp="0" diagonalDown="0">
        <left/>
        <right/>
        <top/>
        <bottom/>
        <vertical/>
        <horizontal/>
      </border>
    </dxf>
  </dxfs>
  <tableStyles count="1" defaultTableStyle="TableStyleMedium2" defaultPivotStyle="PivotStyleLight16">
    <tableStyle name="Style de tableau 1" pivot="0" count="3">
      <tableStyleElement type="wholeTable" dxfId="25"/>
      <tableStyleElement type="headerRow" dxfId="24"/>
      <tableStyleElement type="total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'6.03 Graphique 1'!$A$3</c:f>
          <c:strCache>
            <c:ptCount val="1"/>
            <c:pt idx="0">
              <c:v>[1] Évolution des nouveaux entrants à l'université par discipline, périmètre universitaire strict, hors inscriptions simultanées université-CPGE</c:v>
            </c:pt>
          </c:strCache>
        </c:strRef>
      </c:tx>
      <c:layout>
        <c:manualLayout>
          <c:xMode val="edge"/>
          <c:yMode val="edge"/>
          <c:x val="0.14744897302601861"/>
          <c:y val="8.620689655172413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5358705161854769E-2"/>
          <c:y val="4.0668119099491647E-2"/>
          <c:w val="0.89019685039370078"/>
          <c:h val="0.65959686411747553"/>
        </c:manualLayout>
      </c:layout>
      <c:lineChart>
        <c:grouping val="standard"/>
        <c:varyColors val="0"/>
        <c:ser>
          <c:idx val="0"/>
          <c:order val="0"/>
          <c:tx>
            <c:strRef>
              <c:f>'6.03 Graphique 1'!$A$37</c:f>
              <c:strCache>
                <c:ptCount val="1"/>
                <c:pt idx="0">
                  <c:v>Droit, sciences politiques</c:v>
                </c:pt>
              </c:strCache>
            </c:strRef>
          </c:tx>
          <c:spPr>
            <a:ln w="28575" cap="rnd">
              <a:solidFill>
                <a:schemeClr val="accent1"/>
              </a:solidFill>
              <a:round/>
            </a:ln>
            <a:effectLst/>
          </c:spPr>
          <c:marker>
            <c:symbol val="none"/>
          </c:marker>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1'!$B$37:$J$37</c:f>
              <c:numCache>
                <c:formatCode>#,##0</c:formatCode>
                <c:ptCount val="9"/>
                <c:pt idx="0">
                  <c:v>98</c:v>
                </c:pt>
                <c:pt idx="1">
                  <c:v>95</c:v>
                </c:pt>
                <c:pt idx="2">
                  <c:v>126</c:v>
                </c:pt>
                <c:pt idx="3">
                  <c:v>143</c:v>
                </c:pt>
                <c:pt idx="4">
                  <c:v>143</c:v>
                </c:pt>
                <c:pt idx="5">
                  <c:v>139</c:v>
                </c:pt>
                <c:pt idx="6">
                  <c:v>137</c:v>
                </c:pt>
                <c:pt idx="7">
                  <c:v>123</c:v>
                </c:pt>
                <c:pt idx="8" formatCode="General">
                  <c:v>173</c:v>
                </c:pt>
              </c:numCache>
            </c:numRef>
          </c:val>
          <c:smooth val="0"/>
          <c:extLst>
            <c:ext xmlns:c16="http://schemas.microsoft.com/office/drawing/2014/chart" uri="{C3380CC4-5D6E-409C-BE32-E72D297353CC}">
              <c16:uniqueId val="{00000000-A7FD-4A07-99E9-EC5804195E98}"/>
            </c:ext>
          </c:extLst>
        </c:ser>
        <c:ser>
          <c:idx val="1"/>
          <c:order val="1"/>
          <c:tx>
            <c:strRef>
              <c:f>'6.03 Graphique 1'!$A$38</c:f>
              <c:strCache>
                <c:ptCount val="1"/>
                <c:pt idx="0">
                  <c:v>Économie, gestion, AES</c:v>
                </c:pt>
              </c:strCache>
            </c:strRef>
          </c:tx>
          <c:spPr>
            <a:ln w="28575" cap="rnd">
              <a:solidFill>
                <a:schemeClr val="accent2"/>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1'!$B$38:$J$38</c:f>
              <c:numCache>
                <c:formatCode>#,##0</c:formatCode>
                <c:ptCount val="9"/>
                <c:pt idx="0">
                  <c:v>60</c:v>
                </c:pt>
                <c:pt idx="1">
                  <c:v>63</c:v>
                </c:pt>
                <c:pt idx="2">
                  <c:v>51</c:v>
                </c:pt>
                <c:pt idx="3">
                  <c:v>60</c:v>
                </c:pt>
                <c:pt idx="4">
                  <c:v>63</c:v>
                </c:pt>
                <c:pt idx="5">
                  <c:v>57</c:v>
                </c:pt>
                <c:pt idx="6">
                  <c:v>59</c:v>
                </c:pt>
                <c:pt idx="7">
                  <c:v>70</c:v>
                </c:pt>
                <c:pt idx="8" formatCode="General">
                  <c:v>52</c:v>
                </c:pt>
              </c:numCache>
            </c:numRef>
          </c:val>
          <c:smooth val="0"/>
          <c:extLst>
            <c:ext xmlns:c16="http://schemas.microsoft.com/office/drawing/2014/chart" uri="{C3380CC4-5D6E-409C-BE32-E72D297353CC}">
              <c16:uniqueId val="{00000001-A7FD-4A07-99E9-EC5804195E98}"/>
            </c:ext>
          </c:extLst>
        </c:ser>
        <c:ser>
          <c:idx val="2"/>
          <c:order val="2"/>
          <c:tx>
            <c:strRef>
              <c:f>'6.03 Graphique 1'!$A$39</c:f>
              <c:strCache>
                <c:ptCount val="1"/>
                <c:pt idx="0">
                  <c:v>Arts, lettres, langues, SHS</c:v>
                </c:pt>
              </c:strCache>
            </c:strRef>
          </c:tx>
          <c:spPr>
            <a:ln w="28575" cap="rnd">
              <a:solidFill>
                <a:schemeClr val="accent3"/>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1'!$B$39:$J$39</c:f>
              <c:numCache>
                <c:formatCode>#,##0</c:formatCode>
                <c:ptCount val="9"/>
                <c:pt idx="0">
                  <c:v>319</c:v>
                </c:pt>
                <c:pt idx="1">
                  <c:v>360</c:v>
                </c:pt>
                <c:pt idx="2">
                  <c:v>294</c:v>
                </c:pt>
                <c:pt idx="3">
                  <c:v>267</c:v>
                </c:pt>
                <c:pt idx="4">
                  <c:v>332</c:v>
                </c:pt>
                <c:pt idx="5">
                  <c:v>332</c:v>
                </c:pt>
                <c:pt idx="6">
                  <c:v>274</c:v>
                </c:pt>
                <c:pt idx="7">
                  <c:v>245</c:v>
                </c:pt>
                <c:pt idx="8" formatCode="0">
                  <c:v>253</c:v>
                </c:pt>
              </c:numCache>
            </c:numRef>
          </c:val>
          <c:smooth val="0"/>
          <c:extLst>
            <c:ext xmlns:c16="http://schemas.microsoft.com/office/drawing/2014/chart" uri="{C3380CC4-5D6E-409C-BE32-E72D297353CC}">
              <c16:uniqueId val="{00000002-A7FD-4A07-99E9-EC5804195E98}"/>
            </c:ext>
          </c:extLst>
        </c:ser>
        <c:ser>
          <c:idx val="3"/>
          <c:order val="3"/>
          <c:tx>
            <c:strRef>
              <c:f>'6.03 Graphique 1'!$A$40</c:f>
              <c:strCache>
                <c:ptCount val="1"/>
                <c:pt idx="0">
                  <c:v>Sciences</c:v>
                </c:pt>
              </c:strCache>
            </c:strRef>
          </c:tx>
          <c:spPr>
            <a:ln w="28575" cap="rnd">
              <a:solidFill>
                <a:schemeClr val="accent4"/>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1'!$B$40:$J$40</c:f>
              <c:numCache>
                <c:formatCode>#,##0</c:formatCode>
                <c:ptCount val="9"/>
                <c:pt idx="0">
                  <c:v>136</c:v>
                </c:pt>
                <c:pt idx="1">
                  <c:v>103</c:v>
                </c:pt>
                <c:pt idx="2">
                  <c:v>159</c:v>
                </c:pt>
                <c:pt idx="3">
                  <c:v>145</c:v>
                </c:pt>
                <c:pt idx="4">
                  <c:v>156</c:v>
                </c:pt>
                <c:pt idx="5">
                  <c:v>160</c:v>
                </c:pt>
                <c:pt idx="6">
                  <c:v>139</c:v>
                </c:pt>
                <c:pt idx="7">
                  <c:v>146</c:v>
                </c:pt>
                <c:pt idx="8" formatCode="General">
                  <c:v>146</c:v>
                </c:pt>
              </c:numCache>
            </c:numRef>
          </c:val>
          <c:smooth val="0"/>
          <c:extLst>
            <c:ext xmlns:c16="http://schemas.microsoft.com/office/drawing/2014/chart" uri="{C3380CC4-5D6E-409C-BE32-E72D297353CC}">
              <c16:uniqueId val="{00000003-A7FD-4A07-99E9-EC5804195E98}"/>
            </c:ext>
          </c:extLst>
        </c:ser>
        <c:ser>
          <c:idx val="4"/>
          <c:order val="4"/>
          <c:tx>
            <c:strRef>
              <c:f>'6.03 Graphique 1'!$A$41</c:f>
              <c:strCache>
                <c:ptCount val="1"/>
                <c:pt idx="0">
                  <c:v>Staps</c:v>
                </c:pt>
              </c:strCache>
            </c:strRef>
          </c:tx>
          <c:spPr>
            <a:ln w="28575" cap="rnd">
              <a:solidFill>
                <a:schemeClr val="accent5"/>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1'!$B$41:$J$41</c:f>
              <c:numCache>
                <c:formatCode>#,##0</c:formatCode>
                <c:ptCount val="9"/>
                <c:pt idx="0">
                  <c:v>79</c:v>
                </c:pt>
                <c:pt idx="1">
                  <c:v>84</c:v>
                </c:pt>
                <c:pt idx="2">
                  <c:v>87</c:v>
                </c:pt>
                <c:pt idx="3">
                  <c:v>78</c:v>
                </c:pt>
                <c:pt idx="4">
                  <c:v>83</c:v>
                </c:pt>
                <c:pt idx="5">
                  <c:v>70</c:v>
                </c:pt>
                <c:pt idx="6">
                  <c:v>74</c:v>
                </c:pt>
                <c:pt idx="7">
                  <c:v>77</c:v>
                </c:pt>
                <c:pt idx="8" formatCode="General">
                  <c:v>73</c:v>
                </c:pt>
              </c:numCache>
            </c:numRef>
          </c:val>
          <c:smooth val="0"/>
          <c:extLst>
            <c:ext xmlns:c16="http://schemas.microsoft.com/office/drawing/2014/chart" uri="{C3380CC4-5D6E-409C-BE32-E72D297353CC}">
              <c16:uniqueId val="{00000004-A7FD-4A07-99E9-EC5804195E98}"/>
            </c:ext>
          </c:extLst>
        </c:ser>
        <c:ser>
          <c:idx val="5"/>
          <c:order val="5"/>
          <c:tx>
            <c:strRef>
              <c:f>'6.03 Graphique 1'!$A$42</c:f>
              <c:strCache>
                <c:ptCount val="1"/>
                <c:pt idx="0">
                  <c:v>Santé</c:v>
                </c:pt>
              </c:strCache>
            </c:strRef>
          </c:tx>
          <c:spPr>
            <a:ln w="28575" cap="rnd">
              <a:solidFill>
                <a:schemeClr val="accent6"/>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1'!$B$42:$J$42</c:f>
              <c:numCache>
                <c:formatCode>#,##0</c:formatCode>
                <c:ptCount val="9"/>
                <c:pt idx="0">
                  <c:v>140</c:v>
                </c:pt>
                <c:pt idx="1">
                  <c:v>134</c:v>
                </c:pt>
                <c:pt idx="2">
                  <c:v>140</c:v>
                </c:pt>
                <c:pt idx="3">
                  <c:v>219</c:v>
                </c:pt>
                <c:pt idx="4">
                  <c:v>219</c:v>
                </c:pt>
                <c:pt idx="5">
                  <c:v>186</c:v>
                </c:pt>
                <c:pt idx="6">
                  <c:v>187</c:v>
                </c:pt>
                <c:pt idx="7">
                  <c:v>209</c:v>
                </c:pt>
                <c:pt idx="8" formatCode="General">
                  <c:v>225</c:v>
                </c:pt>
              </c:numCache>
            </c:numRef>
          </c:val>
          <c:smooth val="0"/>
          <c:extLst>
            <c:ext xmlns:c16="http://schemas.microsoft.com/office/drawing/2014/chart" uri="{C3380CC4-5D6E-409C-BE32-E72D297353CC}">
              <c16:uniqueId val="{00000005-A7FD-4A07-99E9-EC5804195E98}"/>
            </c:ext>
          </c:extLst>
        </c:ser>
        <c:ser>
          <c:idx val="6"/>
          <c:order val="6"/>
          <c:tx>
            <c:strRef>
              <c:f>'6.03 Graphique 1'!$A$43</c:f>
              <c:strCache>
                <c:ptCount val="1"/>
                <c:pt idx="0">
                  <c:v> Interdisciplinaire</c:v>
                </c:pt>
              </c:strCache>
            </c:strRef>
          </c:tx>
          <c:spPr>
            <a:ln w="28575" cap="rnd">
              <a:solidFill>
                <a:schemeClr val="accent1">
                  <a:lumMod val="60000"/>
                </a:schemeClr>
              </a:solidFill>
              <a:round/>
            </a:ln>
            <a:effectLst/>
          </c:spPr>
          <c:marker>
            <c:symbol val="none"/>
          </c:marker>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1'!$B$43:$J$43</c:f>
              <c:numCache>
                <c:formatCode>#,##0</c:formatCode>
                <c:ptCount val="9"/>
                <c:pt idx="8" formatCode="General">
                  <c:v>16</c:v>
                </c:pt>
              </c:numCache>
            </c:numRef>
          </c:val>
          <c:smooth val="0"/>
          <c:extLst>
            <c:ext xmlns:c16="http://schemas.microsoft.com/office/drawing/2014/chart" uri="{C3380CC4-5D6E-409C-BE32-E72D297353CC}">
              <c16:uniqueId val="{00000006-A7FD-4A07-99E9-EC5804195E98}"/>
            </c:ext>
          </c:extLst>
        </c:ser>
        <c:ser>
          <c:idx val="7"/>
          <c:order val="7"/>
          <c:tx>
            <c:strRef>
              <c:f>'6.03 Graphique 1'!$A$44</c:f>
              <c:strCache>
                <c:ptCount val="1"/>
                <c:pt idx="0">
                  <c:v>IUT</c:v>
                </c:pt>
              </c:strCache>
            </c:strRef>
          </c:tx>
          <c:spPr>
            <a:ln w="28575" cap="rnd">
              <a:solidFill>
                <a:schemeClr val="accent2">
                  <a:lumMod val="60000"/>
                </a:schemeClr>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7FD-4A07-99E9-EC5804195E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'6.03 Graphique 1'!$B$36:$J$36</c:f>
              <c:strCache>
                <c:ptCount val="9"/>
                <c:pt idx="0">
                  <c:v>2016
2017</c:v>
                </c:pt>
                <c:pt idx="1">
                  <c:v>2017
2018</c:v>
                </c:pt>
                <c:pt idx="2">
                  <c:v>2018
2019</c:v>
                </c:pt>
                <c:pt idx="3">
                  <c:v>2019
2020</c:v>
                </c:pt>
                <c:pt idx="4">
                  <c:v>2020
2021</c:v>
                </c:pt>
                <c:pt idx="5">
                  <c:v>2021
2022</c:v>
                </c:pt>
                <c:pt idx="6">
                  <c:v>2022
2023</c:v>
                </c:pt>
                <c:pt idx="7">
                  <c:v>2023
2024</c:v>
                </c:pt>
                <c:pt idx="8">
                  <c:v>2024
2025</c:v>
                </c:pt>
              </c:strCache>
            </c:strRef>
          </c:cat>
          <c:val>
            <c:numRef>
              <c:f>'6.03 Graphique 1'!$B$44:$J$44</c:f>
              <c:numCache>
                <c:formatCode>#,##0</c:formatCode>
                <c:ptCount val="9"/>
                <c:pt idx="0">
                  <c:v>182</c:v>
                </c:pt>
                <c:pt idx="1">
                  <c:v>166</c:v>
                </c:pt>
                <c:pt idx="2">
                  <c:v>206</c:v>
                </c:pt>
                <c:pt idx="3">
                  <c:v>232</c:v>
                </c:pt>
                <c:pt idx="4">
                  <c:v>191</c:v>
                </c:pt>
                <c:pt idx="5">
                  <c:v>236</c:v>
                </c:pt>
                <c:pt idx="6">
                  <c:v>183</c:v>
                </c:pt>
                <c:pt idx="7">
                  <c:v>236</c:v>
                </c:pt>
                <c:pt idx="8" formatCode="General">
                  <c:v>211</c:v>
                </c:pt>
              </c:numCache>
            </c:numRef>
          </c:val>
          <c:smooth val="0"/>
          <c:extLst>
            <c:ext xmlns:c16="http://schemas.microsoft.com/office/drawing/2014/chart" uri="{C3380CC4-5D6E-409C-BE32-E72D297353CC}">
              <c16:uniqueId val="{00000007-A7FD-4A07-99E9-EC5804195E98}"/>
            </c:ext>
          </c:extLst>
        </c:ser>
        <c:dLbls>
          <c:showLegendKey val="0"/>
          <c:showVal val="0"/>
          <c:showCatName val="0"/>
          <c:showSerName val="0"/>
          <c:showPercent val="0"/>
          <c:showBubbleSize val="0"/>
        </c:dLbls>
        <c:smooth val="0"/>
        <c:axId val="1108621696"/>
        <c:axId val="1108622112"/>
      </c:lineChart>
      <c:catAx>
        <c:axId val="110862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8622112"/>
        <c:crosses val="autoZero"/>
        <c:auto val="1"/>
        <c:lblAlgn val="ctr"/>
        <c:lblOffset val="100"/>
        <c:noMultiLvlLbl val="0"/>
      </c:catAx>
      <c:valAx>
        <c:axId val="11086221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8621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604836</xdr:colOff>
      <xdr:row>4</xdr:row>
      <xdr:rowOff>19051</xdr:rowOff>
    </xdr:from>
    <xdr:to>
      <xdr:col>11</xdr:col>
      <xdr:colOff>771524</xdr:colOff>
      <xdr:row>28</xdr:row>
      <xdr:rowOff>95251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36:J45" totalsRowCount="1" headerRowDxfId="22" dataDxfId="21" totalsRowDxfId="20">
  <autoFilter ref="A36:J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name="Disciplines" totalsRowLabel="Total" dataDxfId="19" totalsRowDxfId="9"/>
    <tableColumn id="2" name="2016_x000a_2017" totalsRowFunction="sum" dataDxfId="18" totalsRowDxfId="8" dataCellStyle="Normal 2"/>
    <tableColumn id="3" name="2017_x000a_2018" totalsRowFunction="sum" dataDxfId="17" totalsRowDxfId="7" dataCellStyle="Normal 2"/>
    <tableColumn id="4" name="2018_x000a_2019" totalsRowFunction="sum" dataDxfId="16" totalsRowDxfId="6" dataCellStyle="Normal 2"/>
    <tableColumn id="5" name="2019_x000a_2020" totalsRowFunction="sum" dataDxfId="15" totalsRowDxfId="5" dataCellStyle="Normal 2"/>
    <tableColumn id="6" name="2020_x000a_2021" totalsRowFunction="sum" dataDxfId="14" totalsRowDxfId="4" dataCellStyle="Normal 2"/>
    <tableColumn id="7" name="2021_x000a_2022" totalsRowFunction="sum" dataDxfId="13" totalsRowDxfId="3" dataCellStyle="Normal 2"/>
    <tableColumn id="8" name="2022_x000a_2023" totalsRowFunction="sum" dataDxfId="12" totalsRowDxfId="2" dataCellStyle="Normal 2"/>
    <tableColumn id="9" name="2023_x000a_2024" totalsRowFunction="sum" dataDxfId="11" totalsRowDxfId="1" dataCellStyle="Normal 2"/>
    <tableColumn id="10" name="2024_x000a_2025" totalsRowFunction="custom" dataDxfId="10" totalsRowDxfId="0" dataCellStyle="Normal 2">
      <totalsRowFormula>+J37+J38+J39+J40+J41+J42+J44+J43</totalsRowFormula>
    </tableColumn>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40"/>
  <sheetViews>
    <sheetView showGridLines="0" zoomScaleNormal="100" zoomScaleSheetLayoutView="110" workbookViewId="0">
      <selection activeCell="C7" sqref="C7"/>
    </sheetView>
  </sheetViews>
  <sheetFormatPr baseColWidth="10" defaultRowHeight="12.75" x14ac:dyDescent="0.2"/>
  <cols>
    <col min="1" max="1" width="79.375" style="8" customWidth="1"/>
    <col min="2" max="16384" width="11" style="8"/>
  </cols>
  <sheetData>
    <row r="1" spans="1:1" x14ac:dyDescent="0.2">
      <c r="A1" s="6" t="s">
        <v>79</v>
      </c>
    </row>
    <row r="2" spans="1:1" x14ac:dyDescent="0.2">
      <c r="A2" s="14" t="s">
        <v>61</v>
      </c>
    </row>
    <row r="3" spans="1:1" x14ac:dyDescent="0.2">
      <c r="A3" s="15">
        <v>46000</v>
      </c>
    </row>
    <row r="4" spans="1:1" ht="20.25" thickBot="1" x14ac:dyDescent="0.35">
      <c r="A4" s="33" t="s">
        <v>62</v>
      </c>
    </row>
    <row r="5" spans="1:1" ht="13.5" thickTop="1" x14ac:dyDescent="0.2">
      <c r="A5" s="34"/>
    </row>
    <row r="6" spans="1:1" ht="25.5" x14ac:dyDescent="0.2">
      <c r="A6" s="16" t="s">
        <v>63</v>
      </c>
    </row>
    <row r="7" spans="1:1" ht="31.5" customHeight="1" x14ac:dyDescent="0.2">
      <c r="A7" s="35" t="s">
        <v>64</v>
      </c>
    </row>
    <row r="8" spans="1:1" ht="17.25" thickBot="1" x14ac:dyDescent="0.25">
      <c r="A8" s="46" t="s">
        <v>70</v>
      </c>
    </row>
    <row r="9" spans="1:1" ht="13.5" thickTop="1" x14ac:dyDescent="0.2">
      <c r="A9" s="7"/>
    </row>
    <row r="11" spans="1:1" x14ac:dyDescent="0.2">
      <c r="A11" s="7"/>
    </row>
    <row r="12" spans="1:1" ht="34.9" customHeight="1" x14ac:dyDescent="0.2"/>
    <row r="13" spans="1:1" ht="35.1" customHeight="1" x14ac:dyDescent="0.2">
      <c r="A13" s="47" t="s">
        <v>44</v>
      </c>
    </row>
    <row r="14" spans="1:1" ht="22.5" x14ac:dyDescent="0.2">
      <c r="A14" s="53" t="s">
        <v>57</v>
      </c>
    </row>
    <row r="15" spans="1:1" ht="22.5" x14ac:dyDescent="0.2">
      <c r="A15" s="53" t="s">
        <v>58</v>
      </c>
    </row>
    <row r="16" spans="1:1" ht="22.5" x14ac:dyDescent="0.2">
      <c r="A16" s="53" t="s">
        <v>86</v>
      </c>
    </row>
    <row r="17" spans="1:1" x14ac:dyDescent="0.2">
      <c r="A17" s="9"/>
    </row>
    <row r="18" spans="1:1" x14ac:dyDescent="0.2">
      <c r="A18" s="9"/>
    </row>
    <row r="19" spans="1:1" x14ac:dyDescent="0.2">
      <c r="A19" s="9"/>
    </row>
    <row r="20" spans="1:1" x14ac:dyDescent="0.2">
      <c r="A20" s="9"/>
    </row>
    <row r="21" spans="1:1" x14ac:dyDescent="0.2">
      <c r="A21" s="9"/>
    </row>
    <row r="22" spans="1:1" ht="35.1" customHeight="1" x14ac:dyDescent="0.2">
      <c r="A22" s="48" t="s">
        <v>45</v>
      </c>
    </row>
    <row r="23" spans="1:1" x14ac:dyDescent="0.2">
      <c r="A23" s="49" t="s">
        <v>73</v>
      </c>
    </row>
    <row r="24" spans="1:1" ht="33.75" x14ac:dyDescent="0.2">
      <c r="A24" s="49" t="s">
        <v>74</v>
      </c>
    </row>
    <row r="25" spans="1:1" x14ac:dyDescent="0.2">
      <c r="A25" s="49"/>
    </row>
    <row r="26" spans="1:1" x14ac:dyDescent="0.2">
      <c r="A26" s="50" t="s">
        <v>46</v>
      </c>
    </row>
    <row r="27" spans="1:1" x14ac:dyDescent="0.2">
      <c r="A27" s="10" t="s">
        <v>47</v>
      </c>
    </row>
    <row r="28" spans="1:1" x14ac:dyDescent="0.2">
      <c r="A28" s="10" t="s">
        <v>48</v>
      </c>
    </row>
    <row r="29" spans="1:1" x14ac:dyDescent="0.2">
      <c r="A29" s="10"/>
    </row>
    <row r="30" spans="1:1" x14ac:dyDescent="0.2">
      <c r="A30" s="51" t="s">
        <v>49</v>
      </c>
    </row>
    <row r="31" spans="1:1" x14ac:dyDescent="0.2">
      <c r="A31" s="52" t="s">
        <v>50</v>
      </c>
    </row>
    <row r="33" spans="1:1" ht="22.5" x14ac:dyDescent="0.2">
      <c r="A33" s="11" t="s">
        <v>51</v>
      </c>
    </row>
    <row r="34" spans="1:1" x14ac:dyDescent="0.2">
      <c r="A34" s="12"/>
    </row>
    <row r="35" spans="1:1" x14ac:dyDescent="0.2">
      <c r="A35" s="48" t="s">
        <v>52</v>
      </c>
    </row>
    <row r="36" spans="1:1" x14ac:dyDescent="0.2">
      <c r="A36" s="12"/>
    </row>
    <row r="37" spans="1:1" x14ac:dyDescent="0.2">
      <c r="A37" s="12" t="s">
        <v>53</v>
      </c>
    </row>
    <row r="38" spans="1:1" x14ac:dyDescent="0.2">
      <c r="A38" s="12" t="s">
        <v>54</v>
      </c>
    </row>
    <row r="39" spans="1:1" x14ac:dyDescent="0.2">
      <c r="A39" s="12" t="s">
        <v>55</v>
      </c>
    </row>
    <row r="40" spans="1:1" x14ac:dyDescent="0.2">
      <c r="A40" s="12" t="s">
        <v>56</v>
      </c>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61"/>
  <sheetViews>
    <sheetView showGridLines="0" zoomScaleNormal="100" workbookViewId="0">
      <selection activeCell="O16" sqref="O16"/>
    </sheetView>
  </sheetViews>
  <sheetFormatPr baseColWidth="10" defaultRowHeight="14.25" x14ac:dyDescent="0.25"/>
  <cols>
    <col min="1" max="1" width="27.625" style="42" customWidth="1"/>
    <col min="2" max="5" width="9.125" style="42" customWidth="1"/>
    <col min="6" max="7" width="8.5" style="42" customWidth="1"/>
    <col min="8" max="8" width="8.75" style="42" customWidth="1"/>
    <col min="9" max="9" width="7.75" style="42" customWidth="1"/>
    <col min="10" max="10" width="8.5" style="42" customWidth="1"/>
    <col min="11" max="16384" width="11" style="42"/>
  </cols>
  <sheetData>
    <row r="1" spans="1:6" ht="17.25" thickBot="1" x14ac:dyDescent="0.3">
      <c r="A1" s="54" t="str">
        <f>'6.03 Notice'!A8</f>
        <v xml:space="preserve">6.03 Les nouveaux entrants à l'université </v>
      </c>
    </row>
    <row r="2" spans="1:6" ht="16.5" thickTop="1" x14ac:dyDescent="0.25">
      <c r="A2" s="1"/>
    </row>
    <row r="3" spans="1:6" ht="15" x14ac:dyDescent="0.25">
      <c r="A3" s="55" t="str">
        <f>'6.03 Notice'!A14</f>
        <v>[1] Évolution des nouveaux entrants à l'université par discipline, périmètre universitaire strict, hors inscriptions simultanées université-CPGE</v>
      </c>
      <c r="B3" s="20"/>
      <c r="C3" s="20"/>
      <c r="D3" s="20"/>
      <c r="E3" s="20"/>
      <c r="F3" s="20"/>
    </row>
    <row r="4" spans="1:6" x14ac:dyDescent="0.25">
      <c r="A4" s="20"/>
      <c r="B4" s="20"/>
      <c r="C4" s="20"/>
      <c r="D4" s="20"/>
      <c r="E4" s="20"/>
      <c r="F4" s="20"/>
    </row>
    <row r="5" spans="1:6" x14ac:dyDescent="0.25">
      <c r="A5" s="21"/>
    </row>
    <row r="6" spans="1:6" x14ac:dyDescent="0.25">
      <c r="A6" s="21"/>
    </row>
    <row r="7" spans="1:6" x14ac:dyDescent="0.25">
      <c r="A7" s="21"/>
    </row>
    <row r="8" spans="1:6" x14ac:dyDescent="0.25">
      <c r="A8" s="21"/>
    </row>
    <row r="9" spans="1:6" x14ac:dyDescent="0.25">
      <c r="A9" s="21"/>
    </row>
    <row r="10" spans="1:6" x14ac:dyDescent="0.25">
      <c r="A10" s="21"/>
    </row>
    <row r="11" spans="1:6" x14ac:dyDescent="0.25">
      <c r="A11" s="21"/>
    </row>
    <row r="12" spans="1:6" x14ac:dyDescent="0.25">
      <c r="A12" s="21"/>
    </row>
    <row r="13" spans="1:6" x14ac:dyDescent="0.25">
      <c r="A13" s="21"/>
    </row>
    <row r="14" spans="1:6" x14ac:dyDescent="0.25">
      <c r="A14" s="21"/>
    </row>
    <row r="15" spans="1:6" x14ac:dyDescent="0.25">
      <c r="A15" s="21"/>
    </row>
    <row r="16" spans="1:6" x14ac:dyDescent="0.25">
      <c r="A16" s="21"/>
    </row>
    <row r="17" spans="1:1" x14ac:dyDescent="0.25">
      <c r="A17" s="21"/>
    </row>
    <row r="18" spans="1:1" x14ac:dyDescent="0.25">
      <c r="A18" s="21"/>
    </row>
    <row r="19" spans="1:1" x14ac:dyDescent="0.25">
      <c r="A19" s="21"/>
    </row>
    <row r="20" spans="1:1" x14ac:dyDescent="0.25">
      <c r="A20" s="21"/>
    </row>
    <row r="21" spans="1:1" x14ac:dyDescent="0.25">
      <c r="A21" s="21"/>
    </row>
    <row r="22" spans="1:1" x14ac:dyDescent="0.25">
      <c r="A22" s="21"/>
    </row>
    <row r="23" spans="1:1" x14ac:dyDescent="0.25">
      <c r="A23" s="21"/>
    </row>
    <row r="24" spans="1:1" x14ac:dyDescent="0.25">
      <c r="A24" s="21"/>
    </row>
    <row r="25" spans="1:1" x14ac:dyDescent="0.25">
      <c r="A25" s="21"/>
    </row>
    <row r="26" spans="1:1" x14ac:dyDescent="0.25">
      <c r="A26" s="21"/>
    </row>
    <row r="27" spans="1:1" x14ac:dyDescent="0.25">
      <c r="A27" s="21"/>
    </row>
    <row r="28" spans="1:1" x14ac:dyDescent="0.25">
      <c r="A28" s="21"/>
    </row>
    <row r="29" spans="1:1" x14ac:dyDescent="0.25">
      <c r="A29" s="21"/>
    </row>
    <row r="30" spans="1:1" x14ac:dyDescent="0.25">
      <c r="A30" s="21"/>
    </row>
    <row r="31" spans="1:1" x14ac:dyDescent="0.25">
      <c r="A31" s="21"/>
    </row>
    <row r="32" spans="1:1" x14ac:dyDescent="0.25">
      <c r="A32" s="21"/>
    </row>
    <row r="33" spans="1:10" x14ac:dyDescent="0.25">
      <c r="A33" s="103" t="s">
        <v>59</v>
      </c>
      <c r="B33" s="103"/>
      <c r="C33" s="103"/>
    </row>
    <row r="34" spans="1:10" x14ac:dyDescent="0.25">
      <c r="A34" s="23" t="s">
        <v>33</v>
      </c>
      <c r="H34" s="22"/>
    </row>
    <row r="35" spans="1:10" ht="15" customHeight="1" x14ac:dyDescent="0.25">
      <c r="A35" s="45"/>
      <c r="B35" s="45"/>
      <c r="C35" s="45"/>
      <c r="D35" s="45"/>
      <c r="E35" s="45"/>
      <c r="F35" s="45"/>
      <c r="G35" s="45"/>
    </row>
    <row r="36" spans="1:10" ht="22.5" x14ac:dyDescent="0.25">
      <c r="A36" s="56" t="s">
        <v>22</v>
      </c>
      <c r="B36" s="57" t="s">
        <v>24</v>
      </c>
      <c r="C36" s="57" t="s">
        <v>25</v>
      </c>
      <c r="D36" s="57" t="s">
        <v>26</v>
      </c>
      <c r="E36" s="57" t="s">
        <v>75</v>
      </c>
      <c r="F36" s="57" t="s">
        <v>34</v>
      </c>
      <c r="G36" s="57" t="s">
        <v>35</v>
      </c>
      <c r="H36" s="57" t="s">
        <v>71</v>
      </c>
      <c r="I36" s="57" t="s">
        <v>80</v>
      </c>
      <c r="J36" s="98" t="s">
        <v>82</v>
      </c>
    </row>
    <row r="37" spans="1:10" ht="15" customHeight="1" x14ac:dyDescent="0.25">
      <c r="A37" s="29" t="s">
        <v>0</v>
      </c>
      <c r="B37" s="58">
        <v>98</v>
      </c>
      <c r="C37" s="58">
        <v>95</v>
      </c>
      <c r="D37" s="58">
        <v>126</v>
      </c>
      <c r="E37" s="58">
        <v>143</v>
      </c>
      <c r="F37" s="58">
        <v>143</v>
      </c>
      <c r="G37" s="58">
        <v>139</v>
      </c>
      <c r="H37" s="58">
        <v>137</v>
      </c>
      <c r="I37" s="67">
        <v>123</v>
      </c>
      <c r="J37" s="111">
        <v>173</v>
      </c>
    </row>
    <row r="38" spans="1:10" x14ac:dyDescent="0.25">
      <c r="A38" s="29" t="s">
        <v>36</v>
      </c>
      <c r="B38" s="58">
        <v>60</v>
      </c>
      <c r="C38" s="58">
        <v>63</v>
      </c>
      <c r="D38" s="58">
        <v>51</v>
      </c>
      <c r="E38" s="58">
        <v>60</v>
      </c>
      <c r="F38" s="58">
        <v>63</v>
      </c>
      <c r="G38" s="58">
        <v>57</v>
      </c>
      <c r="H38" s="58">
        <v>59</v>
      </c>
      <c r="I38" s="67">
        <v>70</v>
      </c>
      <c r="J38" s="111">
        <v>52</v>
      </c>
    </row>
    <row r="39" spans="1:10" x14ac:dyDescent="0.25">
      <c r="A39" s="29" t="s">
        <v>30</v>
      </c>
      <c r="B39" s="58">
        <v>319</v>
      </c>
      <c r="C39" s="58">
        <v>360</v>
      </c>
      <c r="D39" s="58">
        <v>294</v>
      </c>
      <c r="E39" s="58">
        <v>267</v>
      </c>
      <c r="F39" s="58">
        <v>332</v>
      </c>
      <c r="G39" s="58">
        <v>332</v>
      </c>
      <c r="H39" s="58">
        <f>36+71+141+26</f>
        <v>274</v>
      </c>
      <c r="I39" s="67">
        <v>245</v>
      </c>
      <c r="J39" s="112">
        <v>253</v>
      </c>
    </row>
    <row r="40" spans="1:10" x14ac:dyDescent="0.25">
      <c r="A40" s="29" t="s">
        <v>31</v>
      </c>
      <c r="B40" s="58">
        <v>136</v>
      </c>
      <c r="C40" s="58">
        <v>103</v>
      </c>
      <c r="D40" s="58">
        <v>159</v>
      </c>
      <c r="E40" s="58">
        <v>145</v>
      </c>
      <c r="F40" s="58">
        <v>156</v>
      </c>
      <c r="G40" s="58">
        <v>160</v>
      </c>
      <c r="H40" s="58">
        <f>73+66</f>
        <v>139</v>
      </c>
      <c r="I40" s="67">
        <v>146</v>
      </c>
      <c r="J40" s="111">
        <v>146</v>
      </c>
    </row>
    <row r="41" spans="1:10" x14ac:dyDescent="0.25">
      <c r="A41" s="29" t="s">
        <v>20</v>
      </c>
      <c r="B41" s="58">
        <v>79</v>
      </c>
      <c r="C41" s="58">
        <v>84</v>
      </c>
      <c r="D41" s="58">
        <v>87</v>
      </c>
      <c r="E41" s="58">
        <v>78</v>
      </c>
      <c r="F41" s="58">
        <v>83</v>
      </c>
      <c r="G41" s="58">
        <v>70</v>
      </c>
      <c r="H41" s="58">
        <v>74</v>
      </c>
      <c r="I41" s="67">
        <v>77</v>
      </c>
      <c r="J41" s="111">
        <v>73</v>
      </c>
    </row>
    <row r="42" spans="1:10" x14ac:dyDescent="0.25">
      <c r="A42" s="29" t="s">
        <v>32</v>
      </c>
      <c r="B42" s="58">
        <v>140</v>
      </c>
      <c r="C42" s="58">
        <v>134</v>
      </c>
      <c r="D42" s="58">
        <v>140</v>
      </c>
      <c r="E42" s="58">
        <v>219</v>
      </c>
      <c r="F42" s="58">
        <v>219</v>
      </c>
      <c r="G42" s="58">
        <v>186</v>
      </c>
      <c r="H42" s="58">
        <f>70+117</f>
        <v>187</v>
      </c>
      <c r="I42" s="67">
        <v>209</v>
      </c>
      <c r="J42" s="111">
        <v>225</v>
      </c>
    </row>
    <row r="43" spans="1:10" x14ac:dyDescent="0.25">
      <c r="A43" s="102" t="s">
        <v>83</v>
      </c>
      <c r="B43" s="101"/>
      <c r="C43" s="101"/>
      <c r="D43" s="101"/>
      <c r="E43" s="101"/>
      <c r="F43" s="101"/>
      <c r="G43" s="101"/>
      <c r="H43" s="101"/>
      <c r="I43" s="101"/>
      <c r="J43" s="111">
        <v>16</v>
      </c>
    </row>
    <row r="44" spans="1:10" x14ac:dyDescent="0.25">
      <c r="A44" s="29" t="s">
        <v>60</v>
      </c>
      <c r="B44" s="58">
        <v>182</v>
      </c>
      <c r="C44" s="58">
        <v>166</v>
      </c>
      <c r="D44" s="58">
        <v>206</v>
      </c>
      <c r="E44" s="58">
        <v>232</v>
      </c>
      <c r="F44" s="58">
        <v>191</v>
      </c>
      <c r="G44" s="58">
        <v>236</v>
      </c>
      <c r="H44" s="58">
        <v>183</v>
      </c>
      <c r="I44" s="67">
        <v>236</v>
      </c>
      <c r="J44" s="111">
        <v>211</v>
      </c>
    </row>
    <row r="45" spans="1:10" x14ac:dyDescent="0.25">
      <c r="A45" s="99" t="s">
        <v>5</v>
      </c>
      <c r="B45" s="100">
        <f>SUBTOTAL(109,Tableau1[2016
2017])</f>
        <v>1014</v>
      </c>
      <c r="C45" s="100">
        <f>SUBTOTAL(109,Tableau1[2017
2018])</f>
        <v>1005</v>
      </c>
      <c r="D45" s="100">
        <f>SUBTOTAL(109,Tableau1[2018
2019])</f>
        <v>1063</v>
      </c>
      <c r="E45" s="100">
        <f>SUBTOTAL(109,Tableau1[2019
2020])</f>
        <v>1144</v>
      </c>
      <c r="F45" s="100">
        <f>SUBTOTAL(109,Tableau1[2020
2021])</f>
        <v>1187</v>
      </c>
      <c r="G45" s="100">
        <f>SUBTOTAL(109,Tableau1[2021
2022])</f>
        <v>1180</v>
      </c>
      <c r="H45" s="100">
        <f>SUBTOTAL(109,Tableau1[2022
2023])</f>
        <v>1053</v>
      </c>
      <c r="I45" s="100">
        <f>SUBTOTAL(109,Tableau1[2023
2024])</f>
        <v>1106</v>
      </c>
      <c r="J45" s="100">
        <f>+J37+J38+J39+J40+J41+J42+J44+J43</f>
        <v>1149</v>
      </c>
    </row>
    <row r="50" spans="10:11" x14ac:dyDescent="0.25">
      <c r="J50" s="5"/>
    </row>
    <row r="51" spans="10:11" x14ac:dyDescent="0.25">
      <c r="J51" s="5"/>
    </row>
    <row r="52" spans="10:11" x14ac:dyDescent="0.25">
      <c r="J52" s="5"/>
      <c r="K52" s="44"/>
    </row>
    <row r="58" spans="10:11" ht="25.5" customHeight="1" x14ac:dyDescent="0.25"/>
    <row r="60" spans="10:11" ht="27.75" customHeight="1" x14ac:dyDescent="0.25">
      <c r="J60" s="43"/>
    </row>
    <row r="61" spans="10:11" ht="25.5" customHeight="1" x14ac:dyDescent="0.25"/>
  </sheetData>
  <mergeCells count="1">
    <mergeCell ref="A33:C33"/>
  </mergeCells>
  <pageMargins left="0.25" right="0.25" top="0.75" bottom="0.75" header="0.3" footer="0.3"/>
  <pageSetup paperSize="9" scale="66" fitToWidth="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opLeftCell="A10" workbookViewId="0">
      <selection activeCell="A27" sqref="A27:K27"/>
    </sheetView>
  </sheetViews>
  <sheetFormatPr baseColWidth="10" defaultRowHeight="14.25" x14ac:dyDescent="0.25"/>
  <cols>
    <col min="1" max="1" width="27.625" style="42" customWidth="1"/>
    <col min="2" max="11" width="10.625" style="42" customWidth="1"/>
    <col min="12" max="12" width="14.375" style="42" bestFit="1" customWidth="1"/>
    <col min="13" max="16384" width="11" style="42"/>
  </cols>
  <sheetData>
    <row r="1" spans="1:14" ht="17.25" thickBot="1" x14ac:dyDescent="0.3">
      <c r="A1" s="54" t="str">
        <f>'6.03 Notice'!A8</f>
        <v xml:space="preserve">6.03 Les nouveaux entrants à l'université </v>
      </c>
    </row>
    <row r="2" spans="1:14" ht="16.5" thickTop="1" x14ac:dyDescent="0.25">
      <c r="A2" s="1"/>
    </row>
    <row r="3" spans="1:14" ht="16.5" customHeight="1" x14ac:dyDescent="0.25">
      <c r="A3" s="55" t="str">
        <f>'6.03 Notice'!A15</f>
        <v>[2] Évolution des nouveaux entrants à l'université par discipline, périmètre universitaire strict, hors inscriptions simultanées université-CPGE</v>
      </c>
      <c r="B3" s="21"/>
      <c r="C3" s="21"/>
      <c r="D3" s="21"/>
      <c r="E3" s="21"/>
      <c r="F3" s="21"/>
      <c r="G3" s="21"/>
      <c r="H3" s="21"/>
      <c r="I3" s="21"/>
      <c r="J3" s="21"/>
      <c r="K3" s="21"/>
    </row>
    <row r="5" spans="1:14" ht="33.75" x14ac:dyDescent="0.25">
      <c r="A5" s="24" t="s">
        <v>22</v>
      </c>
      <c r="B5" s="25" t="s">
        <v>65</v>
      </c>
      <c r="C5" s="25" t="s">
        <v>66</v>
      </c>
      <c r="D5" s="25" t="s">
        <v>67</v>
      </c>
      <c r="E5" s="25" t="s">
        <v>76</v>
      </c>
      <c r="F5" s="25" t="s">
        <v>68</v>
      </c>
      <c r="G5" s="25" t="s">
        <v>69</v>
      </c>
      <c r="H5" s="25" t="s">
        <v>72</v>
      </c>
      <c r="I5" s="25" t="s">
        <v>81</v>
      </c>
      <c r="J5" s="25" t="s">
        <v>84</v>
      </c>
      <c r="K5" s="26" t="s">
        <v>88</v>
      </c>
    </row>
    <row r="6" spans="1:14" x14ac:dyDescent="0.25">
      <c r="A6" s="59" t="s">
        <v>0</v>
      </c>
      <c r="B6" s="60">
        <v>98</v>
      </c>
      <c r="C6" s="60">
        <v>95</v>
      </c>
      <c r="D6" s="60">
        <v>126</v>
      </c>
      <c r="E6" s="60">
        <v>143</v>
      </c>
      <c r="F6" s="60">
        <v>143</v>
      </c>
      <c r="G6" s="60">
        <v>139</v>
      </c>
      <c r="H6" s="60">
        <v>137</v>
      </c>
      <c r="I6" s="60">
        <f>+'6.03 Graphique 1'!I37</f>
        <v>123</v>
      </c>
      <c r="J6" s="60">
        <v>173</v>
      </c>
      <c r="K6" s="70">
        <f>(+J6-I6)/I6*100</f>
        <v>40.650406504065039</v>
      </c>
      <c r="L6" s="43"/>
      <c r="M6" s="43"/>
    </row>
    <row r="7" spans="1:14" x14ac:dyDescent="0.25">
      <c r="A7" s="4" t="s">
        <v>6</v>
      </c>
      <c r="B7" s="5">
        <v>60</v>
      </c>
      <c r="C7" s="5">
        <v>63</v>
      </c>
      <c r="D7" s="5">
        <v>51</v>
      </c>
      <c r="E7" s="5">
        <v>60</v>
      </c>
      <c r="F7" s="5">
        <v>63</v>
      </c>
      <c r="G7" s="5">
        <v>57</v>
      </c>
      <c r="H7" s="5">
        <v>59</v>
      </c>
      <c r="I7" s="5">
        <f>+'6.03 Graphique 1'!I38</f>
        <v>70</v>
      </c>
      <c r="J7" s="5">
        <v>52</v>
      </c>
      <c r="K7" s="71">
        <f t="shared" ref="K7:K25" si="0">(+J7-I7)/I7*100</f>
        <v>-25.714285714285712</v>
      </c>
      <c r="L7" s="43"/>
      <c r="M7" s="43"/>
    </row>
    <row r="8" spans="1:14" x14ac:dyDescent="0.25">
      <c r="A8" s="59" t="s">
        <v>27</v>
      </c>
      <c r="B8" s="60">
        <f t="shared" ref="B8:J8" si="1">SUM(B7:B7)</f>
        <v>60</v>
      </c>
      <c r="C8" s="60">
        <f t="shared" si="1"/>
        <v>63</v>
      </c>
      <c r="D8" s="60">
        <f t="shared" si="1"/>
        <v>51</v>
      </c>
      <c r="E8" s="60">
        <f t="shared" si="1"/>
        <v>60</v>
      </c>
      <c r="F8" s="60">
        <f t="shared" si="1"/>
        <v>63</v>
      </c>
      <c r="G8" s="60">
        <f t="shared" si="1"/>
        <v>57</v>
      </c>
      <c r="H8" s="60">
        <f>SUM(H7:H7)</f>
        <v>59</v>
      </c>
      <c r="I8" s="60">
        <f t="shared" si="1"/>
        <v>70</v>
      </c>
      <c r="J8" s="60">
        <f t="shared" si="1"/>
        <v>52</v>
      </c>
      <c r="K8" s="72">
        <f>(+J8-I8)/I8*100</f>
        <v>-25.714285714285712</v>
      </c>
      <c r="L8" s="43"/>
      <c r="M8" s="43"/>
    </row>
    <row r="9" spans="1:14" x14ac:dyDescent="0.25">
      <c r="A9" s="4" t="s">
        <v>18</v>
      </c>
      <c r="B9" s="5">
        <v>69</v>
      </c>
      <c r="C9" s="5">
        <v>69</v>
      </c>
      <c r="D9" s="5">
        <v>46</v>
      </c>
      <c r="E9" s="5">
        <v>49</v>
      </c>
      <c r="F9" s="5">
        <v>63</v>
      </c>
      <c r="G9" s="5">
        <v>65</v>
      </c>
      <c r="H9" s="5">
        <v>36</v>
      </c>
      <c r="I9" s="5">
        <v>40</v>
      </c>
      <c r="J9" s="5">
        <v>86</v>
      </c>
      <c r="K9" s="71">
        <f t="shared" si="0"/>
        <v>114.99999999999999</v>
      </c>
      <c r="L9" s="43"/>
      <c r="M9" s="43"/>
    </row>
    <row r="10" spans="1:14" x14ac:dyDescent="0.25">
      <c r="A10" s="4" t="s">
        <v>7</v>
      </c>
      <c r="B10" s="5">
        <v>105</v>
      </c>
      <c r="C10" s="5">
        <v>106</v>
      </c>
      <c r="D10" s="5">
        <v>94</v>
      </c>
      <c r="E10" s="5">
        <v>68</v>
      </c>
      <c r="F10" s="5">
        <v>81</v>
      </c>
      <c r="G10" s="5">
        <v>69</v>
      </c>
      <c r="H10" s="5">
        <v>71</v>
      </c>
      <c r="I10" s="5">
        <v>60</v>
      </c>
      <c r="J10" s="5">
        <v>57</v>
      </c>
      <c r="K10" s="71">
        <f t="shared" si="0"/>
        <v>-5</v>
      </c>
      <c r="L10" s="43"/>
      <c r="M10" s="43"/>
    </row>
    <row r="11" spans="1:14" x14ac:dyDescent="0.25">
      <c r="A11" s="4" t="s">
        <v>19</v>
      </c>
      <c r="B11" s="5">
        <v>145</v>
      </c>
      <c r="C11" s="5">
        <v>185</v>
      </c>
      <c r="D11" s="5">
        <v>138</v>
      </c>
      <c r="E11" s="5">
        <v>135</v>
      </c>
      <c r="F11" s="5">
        <v>172</v>
      </c>
      <c r="G11" s="5">
        <v>154</v>
      </c>
      <c r="H11" s="5">
        <v>141</v>
      </c>
      <c r="I11" s="5">
        <f>162-45</f>
        <v>117</v>
      </c>
      <c r="J11" s="5">
        <v>110</v>
      </c>
      <c r="K11" s="71">
        <f t="shared" si="0"/>
        <v>-5.982905982905983</v>
      </c>
      <c r="L11" s="43"/>
      <c r="M11" s="43"/>
    </row>
    <row r="12" spans="1:14" x14ac:dyDescent="0.25">
      <c r="A12" s="4" t="s">
        <v>39</v>
      </c>
      <c r="B12" s="5"/>
      <c r="C12" s="5"/>
      <c r="D12" s="5">
        <v>16</v>
      </c>
      <c r="E12" s="5">
        <v>15</v>
      </c>
      <c r="F12" s="5">
        <v>16</v>
      </c>
      <c r="G12" s="5">
        <v>44</v>
      </c>
      <c r="H12" s="5">
        <v>26</v>
      </c>
      <c r="I12" s="5">
        <v>28</v>
      </c>
      <c r="J12" s="5"/>
      <c r="K12" s="71">
        <f t="shared" si="0"/>
        <v>-100</v>
      </c>
      <c r="L12" s="43"/>
      <c r="M12" s="43"/>
      <c r="N12" s="43"/>
    </row>
    <row r="13" spans="1:14" x14ac:dyDescent="0.25">
      <c r="A13" s="59" t="s">
        <v>2</v>
      </c>
      <c r="B13" s="60">
        <f t="shared" ref="B13:C13" si="2">SUM(B9:B12)</f>
        <v>319</v>
      </c>
      <c r="C13" s="60">
        <f t="shared" si="2"/>
        <v>360</v>
      </c>
      <c r="D13" s="60">
        <f t="shared" ref="D13" si="3">SUM(D9:D12)</f>
        <v>294</v>
      </c>
      <c r="E13" s="60">
        <f t="shared" ref="E13:F13" si="4">SUM(E9:E12)</f>
        <v>267</v>
      </c>
      <c r="F13" s="60">
        <f t="shared" si="4"/>
        <v>332</v>
      </c>
      <c r="G13" s="60">
        <f t="shared" ref="G13:H13" si="5">SUM(G9:G12)</f>
        <v>332</v>
      </c>
      <c r="H13" s="60">
        <f t="shared" si="5"/>
        <v>274</v>
      </c>
      <c r="I13" s="60">
        <f>SUM(I9:I12)</f>
        <v>245</v>
      </c>
      <c r="J13" s="60">
        <f>SUM(J9:J12)</f>
        <v>253</v>
      </c>
      <c r="K13" s="70">
        <f t="shared" si="0"/>
        <v>3.2653061224489797</v>
      </c>
      <c r="L13" s="43"/>
      <c r="M13" s="43"/>
    </row>
    <row r="14" spans="1:14" x14ac:dyDescent="0.25">
      <c r="A14" s="4" t="s">
        <v>23</v>
      </c>
      <c r="B14" s="5">
        <v>85</v>
      </c>
      <c r="C14" s="5">
        <v>71</v>
      </c>
      <c r="D14" s="5">
        <v>93</v>
      </c>
      <c r="E14" s="5">
        <v>93</v>
      </c>
      <c r="F14" s="5">
        <v>82</v>
      </c>
      <c r="G14" s="5">
        <v>78</v>
      </c>
      <c r="H14" s="5">
        <v>66</v>
      </c>
      <c r="I14" s="5">
        <f>116-44</f>
        <v>72</v>
      </c>
      <c r="J14" s="5">
        <v>65</v>
      </c>
      <c r="K14" s="71">
        <f t="shared" si="0"/>
        <v>-9.7222222222222232</v>
      </c>
      <c r="L14" s="43"/>
      <c r="M14" s="43"/>
    </row>
    <row r="15" spans="1:14" ht="22.5" x14ac:dyDescent="0.25">
      <c r="A15" s="4" t="s">
        <v>38</v>
      </c>
      <c r="B15" s="5">
        <v>51</v>
      </c>
      <c r="C15" s="5">
        <v>32</v>
      </c>
      <c r="D15" s="5">
        <v>66</v>
      </c>
      <c r="E15" s="5">
        <v>52</v>
      </c>
      <c r="F15" s="5">
        <v>74</v>
      </c>
      <c r="G15" s="5">
        <v>82</v>
      </c>
      <c r="H15" s="5">
        <v>73</v>
      </c>
      <c r="I15" s="5">
        <f>127-53</f>
        <v>74</v>
      </c>
      <c r="J15" s="5">
        <v>81</v>
      </c>
      <c r="K15" s="71">
        <f t="shared" si="0"/>
        <v>9.4594594594594597</v>
      </c>
      <c r="L15" s="43"/>
      <c r="M15" s="43"/>
    </row>
    <row r="16" spans="1:14" x14ac:dyDescent="0.25">
      <c r="A16" s="4" t="s">
        <v>28</v>
      </c>
      <c r="B16" s="5"/>
      <c r="C16" s="5"/>
      <c r="D16" s="5"/>
      <c r="E16" s="5"/>
      <c r="F16" s="5"/>
      <c r="G16" s="5"/>
      <c r="H16" s="5"/>
      <c r="I16" s="5"/>
      <c r="J16" s="5"/>
      <c r="K16" s="71"/>
      <c r="L16" s="43"/>
      <c r="M16" s="43"/>
    </row>
    <row r="17" spans="1:14" x14ac:dyDescent="0.25">
      <c r="A17" s="59" t="s">
        <v>3</v>
      </c>
      <c r="B17" s="60">
        <f t="shared" ref="B17" si="6">SUM(B14:B16)</f>
        <v>136</v>
      </c>
      <c r="C17" s="60">
        <f t="shared" ref="C17" si="7">SUM(C14:C16)</f>
        <v>103</v>
      </c>
      <c r="D17" s="60">
        <f t="shared" ref="D17" si="8">SUM(D14:D16)</f>
        <v>159</v>
      </c>
      <c r="E17" s="60">
        <f t="shared" ref="E17" si="9">SUM(E14:E16)</f>
        <v>145</v>
      </c>
      <c r="F17" s="60">
        <f t="shared" ref="F17" si="10">SUM(F14:F16)</f>
        <v>156</v>
      </c>
      <c r="G17" s="60">
        <f t="shared" ref="G17:H17" si="11">SUM(G14:G16)</f>
        <v>160</v>
      </c>
      <c r="H17" s="60">
        <f t="shared" si="11"/>
        <v>139</v>
      </c>
      <c r="I17" s="60">
        <f>SUM(I14:I16)</f>
        <v>146</v>
      </c>
      <c r="J17" s="60">
        <f>SUM(J14:J16)</f>
        <v>146</v>
      </c>
      <c r="K17" s="72">
        <f t="shared" si="0"/>
        <v>0</v>
      </c>
      <c r="L17" s="43"/>
      <c r="M17" s="43"/>
    </row>
    <row r="18" spans="1:14" x14ac:dyDescent="0.25">
      <c r="A18" s="59" t="s">
        <v>20</v>
      </c>
      <c r="B18" s="60">
        <v>79</v>
      </c>
      <c r="C18" s="60">
        <v>84</v>
      </c>
      <c r="D18" s="60">
        <v>87</v>
      </c>
      <c r="E18" s="60">
        <v>78</v>
      </c>
      <c r="F18" s="60">
        <v>83</v>
      </c>
      <c r="G18" s="60">
        <v>70</v>
      </c>
      <c r="H18" s="60">
        <v>74</v>
      </c>
      <c r="I18" s="60">
        <v>77</v>
      </c>
      <c r="J18" s="60">
        <v>73</v>
      </c>
      <c r="K18" s="70">
        <f t="shared" si="0"/>
        <v>-5.1948051948051948</v>
      </c>
      <c r="L18" s="43"/>
      <c r="M18" s="43"/>
    </row>
    <row r="19" spans="1:14" x14ac:dyDescent="0.25">
      <c r="A19" s="4" t="s">
        <v>37</v>
      </c>
      <c r="B19" s="5">
        <v>140</v>
      </c>
      <c r="C19" s="5">
        <v>134</v>
      </c>
      <c r="D19" s="5">
        <v>140</v>
      </c>
      <c r="E19" s="5">
        <v>144</v>
      </c>
      <c r="F19" s="5">
        <v>144</v>
      </c>
      <c r="G19" s="5">
        <v>125</v>
      </c>
      <c r="H19" s="5">
        <v>117</v>
      </c>
      <c r="I19" s="5">
        <v>120</v>
      </c>
      <c r="J19" s="5">
        <v>142</v>
      </c>
      <c r="K19" s="71">
        <f t="shared" si="0"/>
        <v>18.333333333333332</v>
      </c>
      <c r="L19" s="43"/>
      <c r="M19" s="43"/>
    </row>
    <row r="20" spans="1:14" x14ac:dyDescent="0.25">
      <c r="A20" s="4" t="s">
        <v>8</v>
      </c>
      <c r="B20" s="5"/>
      <c r="C20" s="5"/>
      <c r="D20" s="5"/>
      <c r="E20" s="5">
        <v>75</v>
      </c>
      <c r="F20" s="5">
        <v>75</v>
      </c>
      <c r="G20" s="5">
        <v>61</v>
      </c>
      <c r="H20" s="5">
        <v>70</v>
      </c>
      <c r="I20" s="5">
        <v>89</v>
      </c>
      <c r="J20" s="5">
        <v>83</v>
      </c>
      <c r="K20" s="71">
        <f t="shared" si="0"/>
        <v>-6.7415730337078648</v>
      </c>
      <c r="L20" s="43"/>
      <c r="M20" s="43"/>
    </row>
    <row r="21" spans="1:14" x14ac:dyDescent="0.25">
      <c r="A21" s="4" t="s">
        <v>9</v>
      </c>
      <c r="B21" s="5"/>
      <c r="C21" s="5"/>
      <c r="D21" s="5"/>
      <c r="E21" s="5"/>
      <c r="F21" s="5"/>
      <c r="G21" s="5"/>
      <c r="H21" s="32"/>
      <c r="I21" s="32"/>
      <c r="J21" s="32"/>
      <c r="K21" s="73"/>
      <c r="L21" s="43"/>
      <c r="M21" s="43"/>
      <c r="N21" s="44"/>
    </row>
    <row r="22" spans="1:14" x14ac:dyDescent="0.25">
      <c r="A22" s="59" t="s">
        <v>4</v>
      </c>
      <c r="B22" s="60">
        <f t="shared" ref="B22:H22" si="12">SUM(B19:B21)</f>
        <v>140</v>
      </c>
      <c r="C22" s="60">
        <f t="shared" si="12"/>
        <v>134</v>
      </c>
      <c r="D22" s="60">
        <f t="shared" si="12"/>
        <v>140</v>
      </c>
      <c r="E22" s="60">
        <f t="shared" si="12"/>
        <v>219</v>
      </c>
      <c r="F22" s="60">
        <f t="shared" si="12"/>
        <v>219</v>
      </c>
      <c r="G22" s="60">
        <f t="shared" si="12"/>
        <v>186</v>
      </c>
      <c r="H22" s="60">
        <f t="shared" si="12"/>
        <v>187</v>
      </c>
      <c r="I22" s="60">
        <f>SUM(I19:I21)</f>
        <v>209</v>
      </c>
      <c r="J22" s="60">
        <f>SUM(J19:J21)</f>
        <v>225</v>
      </c>
      <c r="K22" s="70">
        <f t="shared" si="0"/>
        <v>7.6555023923444976</v>
      </c>
      <c r="L22" s="43"/>
      <c r="M22" s="43"/>
    </row>
    <row r="23" spans="1:14" x14ac:dyDescent="0.25">
      <c r="A23" s="59" t="s">
        <v>29</v>
      </c>
      <c r="B23" s="60"/>
      <c r="C23" s="60"/>
      <c r="D23" s="60"/>
      <c r="E23" s="60"/>
      <c r="F23" s="60"/>
      <c r="G23" s="60"/>
      <c r="H23" s="5">
        <v>15</v>
      </c>
      <c r="I23" s="5"/>
      <c r="J23" s="5">
        <v>16</v>
      </c>
      <c r="K23" s="70"/>
      <c r="L23" s="43"/>
      <c r="M23" s="43"/>
    </row>
    <row r="24" spans="1:14" x14ac:dyDescent="0.25">
      <c r="A24" s="59" t="s">
        <v>60</v>
      </c>
      <c r="B24" s="60">
        <v>182</v>
      </c>
      <c r="C24" s="60">
        <v>166</v>
      </c>
      <c r="D24" s="60">
        <v>206</v>
      </c>
      <c r="E24" s="60">
        <v>232</v>
      </c>
      <c r="F24" s="60">
        <v>191</v>
      </c>
      <c r="G24" s="60">
        <v>236</v>
      </c>
      <c r="H24" s="60">
        <v>183</v>
      </c>
      <c r="I24" s="60">
        <v>236</v>
      </c>
      <c r="J24" s="60">
        <v>211</v>
      </c>
      <c r="K24" s="70">
        <f t="shared" si="0"/>
        <v>-10.59322033898305</v>
      </c>
      <c r="L24" s="43"/>
      <c r="M24" s="43"/>
    </row>
    <row r="25" spans="1:14" x14ac:dyDescent="0.25">
      <c r="A25" s="68" t="s">
        <v>5</v>
      </c>
      <c r="B25" s="69">
        <f>+B6+B8+B13+B17+B22+B18+B24</f>
        <v>1014</v>
      </c>
      <c r="C25" s="69">
        <f t="shared" ref="C25:G25" si="13">+C6+C8+C13+C17+C22+C18+C24</f>
        <v>1005</v>
      </c>
      <c r="D25" s="69">
        <f t="shared" si="13"/>
        <v>1063</v>
      </c>
      <c r="E25" s="69">
        <f t="shared" si="13"/>
        <v>1144</v>
      </c>
      <c r="F25" s="69">
        <f t="shared" si="13"/>
        <v>1187</v>
      </c>
      <c r="G25" s="69">
        <f t="shared" si="13"/>
        <v>1180</v>
      </c>
      <c r="H25" s="69">
        <f>+H6+H8+H13+H17+H22+H18+H24+H23</f>
        <v>1068</v>
      </c>
      <c r="I25" s="69">
        <f>+I6+I8+I13+I17+I22+I18+I24</f>
        <v>1106</v>
      </c>
      <c r="J25" s="69">
        <f>+J6+J8+J13+J17+J22+J18+J24+J23</f>
        <v>1149</v>
      </c>
      <c r="K25" s="74">
        <f t="shared" si="0"/>
        <v>3.8878842676311032</v>
      </c>
      <c r="L25" s="43"/>
      <c r="M25" s="43"/>
    </row>
    <row r="26" spans="1:14" ht="23.25" customHeight="1" x14ac:dyDescent="0.25">
      <c r="A26" s="30" t="s">
        <v>59</v>
      </c>
      <c r="B26" s="27"/>
      <c r="C26" s="28"/>
      <c r="D26" s="29"/>
      <c r="E26" s="29"/>
      <c r="F26" s="29"/>
      <c r="G26" s="22"/>
      <c r="H26" s="22"/>
      <c r="I26" s="22"/>
      <c r="J26" s="22"/>
      <c r="K26" s="22"/>
      <c r="L26" s="43"/>
    </row>
    <row r="27" spans="1:14" ht="27.75" customHeight="1" x14ac:dyDescent="0.25">
      <c r="A27" s="104" t="s">
        <v>85</v>
      </c>
      <c r="B27" s="104"/>
      <c r="C27" s="104"/>
      <c r="D27" s="104"/>
      <c r="E27" s="104"/>
      <c r="F27" s="104"/>
      <c r="G27" s="104"/>
      <c r="H27" s="104"/>
      <c r="I27" s="104"/>
      <c r="J27" s="104"/>
      <c r="K27" s="104"/>
      <c r="L27" s="43"/>
      <c r="M27" s="43"/>
    </row>
    <row r="28" spans="1:14" ht="25.5" customHeight="1" x14ac:dyDescent="0.25">
      <c r="A28" s="29" t="s">
        <v>33</v>
      </c>
      <c r="B28" s="61"/>
      <c r="C28" s="61"/>
      <c r="D28" s="61"/>
      <c r="E28" s="61"/>
      <c r="F28" s="61"/>
      <c r="G28" s="61"/>
      <c r="H28" s="61"/>
      <c r="I28" s="61"/>
      <c r="J28" s="61"/>
      <c r="K28" s="61"/>
      <c r="L28" s="43"/>
    </row>
    <row r="29" spans="1:14" x14ac:dyDescent="0.25">
      <c r="A29" s="62"/>
      <c r="B29" s="62"/>
      <c r="C29" s="62"/>
      <c r="D29" s="62"/>
      <c r="E29" s="62"/>
      <c r="F29" s="62"/>
      <c r="G29" s="62"/>
      <c r="H29" s="62"/>
      <c r="I29" s="62"/>
      <c r="J29" s="62"/>
      <c r="K29" s="61"/>
    </row>
    <row r="30" spans="1:14" x14ac:dyDescent="0.25">
      <c r="A30" s="61"/>
      <c r="B30" s="62"/>
      <c r="C30" s="62"/>
      <c r="D30" s="62"/>
      <c r="E30" s="62"/>
      <c r="F30" s="62"/>
      <c r="G30" s="62"/>
      <c r="H30" s="62"/>
      <c r="I30" s="62"/>
      <c r="J30" s="62"/>
      <c r="K30" s="61"/>
    </row>
    <row r="31" spans="1:14" x14ac:dyDescent="0.25">
      <c r="A31" s="45"/>
      <c r="B31" s="45"/>
      <c r="C31" s="45"/>
      <c r="D31" s="45"/>
      <c r="E31" s="45"/>
      <c r="F31" s="45"/>
      <c r="G31" s="45"/>
      <c r="H31" s="45"/>
      <c r="I31" s="45"/>
      <c r="J31" s="45"/>
    </row>
  </sheetData>
  <mergeCells count="1">
    <mergeCell ref="A27:K27"/>
  </mergeCells>
  <pageMargins left="0.25" right="0.25" top="0.75" bottom="0.75" header="0.3" footer="0.3"/>
  <pageSetup paperSize="9" scale="92" fitToWidth="0" orientation="landscape" r:id="rId1"/>
  <ignoredErrors>
    <ignoredError sqref="B22:H22 C8:G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36"/>
  <sheetViews>
    <sheetView showGridLines="0" tabSelected="1" workbookViewId="0">
      <selection activeCell="I25" sqref="I25"/>
    </sheetView>
  </sheetViews>
  <sheetFormatPr baseColWidth="10" defaultRowHeight="14.25" x14ac:dyDescent="0.2"/>
  <cols>
    <col min="1" max="1" width="30.25" style="36" customWidth="1"/>
    <col min="2" max="8" width="10.625" style="36" customWidth="1"/>
    <col min="9" max="16384" width="11" style="36"/>
  </cols>
  <sheetData>
    <row r="1" spans="1:10" ht="17.25" thickBot="1" x14ac:dyDescent="0.25">
      <c r="A1" s="54" t="str">
        <f>'6.03 Notice'!A8</f>
        <v xml:space="preserve">6.03 Les nouveaux entrants à l'université </v>
      </c>
      <c r="B1" s="54"/>
    </row>
    <row r="2" spans="1:10" ht="16.5" thickTop="1" x14ac:dyDescent="0.2">
      <c r="A2" s="1"/>
    </row>
    <row r="3" spans="1:10" ht="15" x14ac:dyDescent="0.2">
      <c r="A3" s="55" t="str">
        <f>'6.03 Notice'!A16</f>
        <v>[3] Répartition des nouveaux entrants à l’université en 2024-2025 selon le type de diplôme et la série de baccalauréat, périmètre universitaire strict, hors inscriptions simultanées université-CPGE</v>
      </c>
      <c r="B3" s="13"/>
      <c r="C3" s="13"/>
      <c r="D3" s="13"/>
      <c r="E3" s="13"/>
      <c r="F3" s="13"/>
      <c r="G3" s="13"/>
      <c r="H3" s="13"/>
      <c r="I3" s="13"/>
      <c r="J3" s="13"/>
    </row>
    <row r="5" spans="1:10" x14ac:dyDescent="0.2">
      <c r="A5" s="108" t="s">
        <v>21</v>
      </c>
      <c r="F5" s="107" t="s">
        <v>14</v>
      </c>
      <c r="G5" s="107"/>
      <c r="H5" s="107"/>
    </row>
    <row r="6" spans="1:10" ht="34.5" customHeight="1" x14ac:dyDescent="0.2">
      <c r="A6" s="109"/>
      <c r="B6" s="75" t="s">
        <v>11</v>
      </c>
      <c r="C6" s="75" t="s">
        <v>12</v>
      </c>
      <c r="D6" s="75" t="s">
        <v>13</v>
      </c>
      <c r="E6" s="76" t="s">
        <v>42</v>
      </c>
      <c r="F6" s="77" t="s">
        <v>16</v>
      </c>
      <c r="G6" s="78" t="s">
        <v>15</v>
      </c>
      <c r="H6" s="77" t="s">
        <v>17</v>
      </c>
    </row>
    <row r="7" spans="1:10" s="42" customFormat="1" ht="12" customHeight="1" x14ac:dyDescent="0.25">
      <c r="A7" s="79" t="s">
        <v>0</v>
      </c>
      <c r="B7" s="80">
        <v>135</v>
      </c>
      <c r="C7" s="81">
        <v>23</v>
      </c>
      <c r="D7" s="81">
        <v>10</v>
      </c>
      <c r="E7" s="81">
        <v>5</v>
      </c>
      <c r="F7" s="81">
        <f>SUM(B7:E7)</f>
        <v>173</v>
      </c>
      <c r="G7" s="82">
        <v>156</v>
      </c>
      <c r="H7" s="63">
        <v>76.900000000000006</v>
      </c>
      <c r="I7" s="83"/>
    </row>
    <row r="8" spans="1:10" s="42" customFormat="1" ht="12" customHeight="1" x14ac:dyDescent="0.25">
      <c r="A8" s="84" t="s">
        <v>6</v>
      </c>
      <c r="B8" s="85">
        <v>77</v>
      </c>
      <c r="C8" s="86">
        <v>64</v>
      </c>
      <c r="D8" s="86">
        <v>8</v>
      </c>
      <c r="E8" s="86">
        <v>1</v>
      </c>
      <c r="F8" s="86">
        <v>150</v>
      </c>
      <c r="G8" s="87">
        <v>138</v>
      </c>
      <c r="H8" s="64">
        <v>54.7</v>
      </c>
    </row>
    <row r="9" spans="1:10" s="42" customFormat="1" ht="12" customHeight="1" x14ac:dyDescent="0.25">
      <c r="A9" s="65" t="s">
        <v>1</v>
      </c>
      <c r="B9" s="81">
        <f>SUM(B8:B8)</f>
        <v>77</v>
      </c>
      <c r="C9" s="81">
        <f>SUM(C8:C8)</f>
        <v>64</v>
      </c>
      <c r="D9" s="81">
        <f>SUM(D8:D8)</f>
        <v>8</v>
      </c>
      <c r="E9" s="81">
        <f>SUM(E8:E8)</f>
        <v>1</v>
      </c>
      <c r="F9" s="81">
        <f>SUM(B9:E9)</f>
        <v>150</v>
      </c>
      <c r="G9" s="82">
        <v>138</v>
      </c>
      <c r="H9" s="66">
        <v>54.7</v>
      </c>
      <c r="J9" s="88"/>
    </row>
    <row r="10" spans="1:10" s="42" customFormat="1" ht="12" customHeight="1" x14ac:dyDescent="0.25">
      <c r="A10" s="84" t="s">
        <v>18</v>
      </c>
      <c r="B10" s="85">
        <v>58</v>
      </c>
      <c r="C10" s="86">
        <v>14</v>
      </c>
      <c r="D10" s="86">
        <v>11</v>
      </c>
      <c r="E10" s="86">
        <v>3</v>
      </c>
      <c r="F10" s="86">
        <f>SUM(B10:E10)</f>
        <v>86</v>
      </c>
      <c r="G10" s="87">
        <v>73</v>
      </c>
      <c r="H10" s="64">
        <v>84.9</v>
      </c>
    </row>
    <row r="11" spans="1:10" s="42" customFormat="1" ht="12" customHeight="1" x14ac:dyDescent="0.25">
      <c r="A11" s="84" t="s">
        <v>7</v>
      </c>
      <c r="B11" s="85">
        <v>49</v>
      </c>
      <c r="C11" s="86">
        <v>6</v>
      </c>
      <c r="D11" s="86">
        <v>2</v>
      </c>
      <c r="E11" s="86">
        <v>0</v>
      </c>
      <c r="F11" s="86">
        <f t="shared" ref="F11:F13" si="0">SUM(B11:E11)</f>
        <v>57</v>
      </c>
      <c r="G11" s="87">
        <v>47</v>
      </c>
      <c r="H11" s="64">
        <v>71.900000000000006</v>
      </c>
    </row>
    <row r="12" spans="1:10" s="42" customFormat="1" ht="12" customHeight="1" x14ac:dyDescent="0.25">
      <c r="A12" s="84" t="s">
        <v>10</v>
      </c>
      <c r="B12" s="85">
        <v>85</v>
      </c>
      <c r="C12" s="86">
        <v>27</v>
      </c>
      <c r="D12" s="86">
        <v>15</v>
      </c>
      <c r="E12" s="86">
        <v>4</v>
      </c>
      <c r="F12" s="86">
        <f t="shared" si="0"/>
        <v>131</v>
      </c>
      <c r="G12" s="87">
        <v>105</v>
      </c>
      <c r="H12" s="64">
        <v>59.5</v>
      </c>
    </row>
    <row r="13" spans="1:10" s="42" customFormat="1" ht="12" customHeight="1" x14ac:dyDescent="0.25">
      <c r="A13" s="84" t="s">
        <v>39</v>
      </c>
      <c r="B13" s="85"/>
      <c r="C13" s="86"/>
      <c r="D13" s="86"/>
      <c r="E13" s="86"/>
      <c r="F13" s="86">
        <f t="shared" si="0"/>
        <v>0</v>
      </c>
      <c r="G13" s="87"/>
      <c r="H13" s="64"/>
    </row>
    <row r="14" spans="1:10" s="42" customFormat="1" ht="12" customHeight="1" x14ac:dyDescent="0.25">
      <c r="A14" s="79" t="s">
        <v>2</v>
      </c>
      <c r="B14" s="81">
        <f>SUM(B10:B13)</f>
        <v>192</v>
      </c>
      <c r="C14" s="81">
        <f t="shared" ref="C14:D14" si="1">SUM(C10:C13)</f>
        <v>47</v>
      </c>
      <c r="D14" s="81">
        <f t="shared" si="1"/>
        <v>28</v>
      </c>
      <c r="E14" s="81">
        <f>SUM(E10:E13)</f>
        <v>7</v>
      </c>
      <c r="F14" s="81">
        <f>SUM(B14:E14)</f>
        <v>274</v>
      </c>
      <c r="G14" s="82">
        <v>225</v>
      </c>
      <c r="H14" s="66">
        <f>185/F14*100</f>
        <v>67.518248175182478</v>
      </c>
    </row>
    <row r="15" spans="1:10" s="42" customFormat="1" ht="12" customHeight="1" x14ac:dyDescent="0.25">
      <c r="A15" s="79" t="s">
        <v>87</v>
      </c>
      <c r="B15" s="81">
        <v>42</v>
      </c>
      <c r="C15" s="81">
        <v>28</v>
      </c>
      <c r="D15" s="81">
        <v>11</v>
      </c>
      <c r="E15" s="81">
        <v>2</v>
      </c>
      <c r="F15" s="81">
        <f>SUM(B15:E15)</f>
        <v>83</v>
      </c>
      <c r="G15" s="82">
        <v>60</v>
      </c>
      <c r="H15" s="66">
        <v>83</v>
      </c>
    </row>
    <row r="16" spans="1:10" s="42" customFormat="1" ht="12" customHeight="1" x14ac:dyDescent="0.25">
      <c r="A16" s="84" t="s">
        <v>77</v>
      </c>
      <c r="B16" s="85">
        <v>86</v>
      </c>
      <c r="C16" s="86">
        <v>21</v>
      </c>
      <c r="D16" s="86">
        <v>4</v>
      </c>
      <c r="E16" s="86">
        <v>3</v>
      </c>
      <c r="F16" s="86">
        <f>SUM(B16:E16)</f>
        <v>114</v>
      </c>
      <c r="G16" s="87">
        <v>107</v>
      </c>
      <c r="H16" s="64">
        <v>35.1</v>
      </c>
    </row>
    <row r="17" spans="1:10" s="42" customFormat="1" ht="12" customHeight="1" x14ac:dyDescent="0.25">
      <c r="A17" s="84" t="s">
        <v>78</v>
      </c>
      <c r="B17" s="85">
        <v>109</v>
      </c>
      <c r="C17" s="86">
        <v>12</v>
      </c>
      <c r="D17" s="86"/>
      <c r="E17" s="86">
        <v>3</v>
      </c>
      <c r="F17" s="86">
        <f t="shared" ref="F17" si="2">SUM(B17:E17)</f>
        <v>124</v>
      </c>
      <c r="G17" s="87">
        <v>113</v>
      </c>
      <c r="H17" s="64">
        <v>65.3</v>
      </c>
    </row>
    <row r="18" spans="1:10" s="42" customFormat="1" ht="12" customHeight="1" x14ac:dyDescent="0.25">
      <c r="A18" s="65" t="s">
        <v>3</v>
      </c>
      <c r="B18" s="81">
        <f>SUM(B16:B17)</f>
        <v>195</v>
      </c>
      <c r="C18" s="81">
        <f>SUM(C16:C17)</f>
        <v>33</v>
      </c>
      <c r="D18" s="81">
        <f>SUM(D16:D17)</f>
        <v>4</v>
      </c>
      <c r="E18" s="81">
        <f>SUM(E16:E17)</f>
        <v>6</v>
      </c>
      <c r="F18" s="81">
        <f>SUM(B18:E18)</f>
        <v>238</v>
      </c>
      <c r="G18" s="82">
        <v>220</v>
      </c>
      <c r="H18" s="66">
        <f>104/F18*100</f>
        <v>43.69747899159664</v>
      </c>
      <c r="I18" s="43"/>
    </row>
    <row r="19" spans="1:10" s="42" customFormat="1" ht="12" customHeight="1" x14ac:dyDescent="0.25">
      <c r="A19" s="79" t="s">
        <v>20</v>
      </c>
      <c r="B19" s="80">
        <v>59</v>
      </c>
      <c r="C19" s="80">
        <v>10</v>
      </c>
      <c r="D19" s="80">
        <v>4</v>
      </c>
      <c r="E19" s="80"/>
      <c r="F19" s="81">
        <f>SUM(B19:E19)</f>
        <v>73</v>
      </c>
      <c r="G19" s="89">
        <v>71</v>
      </c>
      <c r="H19" s="63">
        <v>37</v>
      </c>
    </row>
    <row r="20" spans="1:10" s="42" customFormat="1" ht="12" customHeight="1" x14ac:dyDescent="0.25">
      <c r="A20" s="90" t="s">
        <v>37</v>
      </c>
      <c r="B20" s="91">
        <v>127</v>
      </c>
      <c r="C20" s="91">
        <v>6</v>
      </c>
      <c r="D20" s="91">
        <v>7</v>
      </c>
      <c r="E20" s="81">
        <v>2</v>
      </c>
      <c r="F20" s="81">
        <f>SUM(B20:E20)</f>
        <v>142</v>
      </c>
      <c r="G20" s="92">
        <v>137</v>
      </c>
      <c r="H20" s="63">
        <v>73.900000000000006</v>
      </c>
      <c r="I20" s="93"/>
    </row>
    <row r="21" spans="1:10" s="42" customFormat="1" ht="12" customHeight="1" x14ac:dyDescent="0.25">
      <c r="A21" s="90" t="s">
        <v>29</v>
      </c>
      <c r="B21" s="91">
        <v>10</v>
      </c>
      <c r="C21" s="91">
        <v>4</v>
      </c>
      <c r="D21" s="91">
        <v>2</v>
      </c>
      <c r="E21" s="81">
        <v>0</v>
      </c>
      <c r="F21" s="81">
        <f>SUM(B21:E21)</f>
        <v>16</v>
      </c>
      <c r="G21" s="92">
        <v>16</v>
      </c>
      <c r="H21" s="63">
        <v>6.2</v>
      </c>
      <c r="I21" s="93"/>
    </row>
    <row r="22" spans="1:10" s="42" customFormat="1" ht="12" customHeight="1" x14ac:dyDescent="0.25">
      <c r="A22" s="94" t="s">
        <v>5</v>
      </c>
      <c r="B22" s="95">
        <f>+B7+B9+B14+B18+B19+B20</f>
        <v>785</v>
      </c>
      <c r="C22" s="95">
        <f>+C7+C9+C14+C18+C19+C20</f>
        <v>183</v>
      </c>
      <c r="D22" s="95">
        <f t="shared" ref="D22:E22" si="3">+D7+D9+D14+D18+D19+D20</f>
        <v>61</v>
      </c>
      <c r="E22" s="95">
        <f t="shared" si="3"/>
        <v>21</v>
      </c>
      <c r="F22" s="95">
        <f>+F7+F9+F14+F18+F19+F20+F21</f>
        <v>1066</v>
      </c>
      <c r="G22" s="96">
        <f>+G7+G9+G14+G18+G19+G20+G21+G15</f>
        <v>1023</v>
      </c>
      <c r="H22" s="97">
        <v>64.3</v>
      </c>
    </row>
    <row r="23" spans="1:10" ht="13.5" customHeight="1" x14ac:dyDescent="0.2">
      <c r="A23" s="17"/>
      <c r="B23" s="18"/>
      <c r="C23" s="18"/>
      <c r="D23" s="18"/>
      <c r="E23" s="18"/>
      <c r="F23" s="18"/>
      <c r="G23" s="18"/>
      <c r="H23" s="19"/>
    </row>
    <row r="24" spans="1:10" x14ac:dyDescent="0.2">
      <c r="A24" s="110" t="s">
        <v>59</v>
      </c>
      <c r="B24" s="110"/>
      <c r="C24" s="110"/>
      <c r="D24" s="37"/>
      <c r="E24" s="37"/>
      <c r="F24" s="37"/>
      <c r="G24" s="37"/>
      <c r="H24" s="2"/>
    </row>
    <row r="25" spans="1:10" ht="38.25" customHeight="1" x14ac:dyDescent="0.2">
      <c r="A25" s="106" t="s">
        <v>43</v>
      </c>
      <c r="B25" s="106"/>
      <c r="C25" s="106"/>
      <c r="D25" s="106"/>
      <c r="E25" s="106"/>
      <c r="F25" s="106"/>
      <c r="G25" s="106"/>
      <c r="H25" s="106"/>
    </row>
    <row r="26" spans="1:10" x14ac:dyDescent="0.2">
      <c r="A26" s="105" t="s">
        <v>41</v>
      </c>
      <c r="B26" s="105"/>
      <c r="C26" s="105"/>
      <c r="D26" s="105"/>
      <c r="E26" s="105"/>
      <c r="F26" s="105"/>
      <c r="G26" s="105"/>
      <c r="H26" s="105"/>
      <c r="I26" s="105"/>
      <c r="J26" s="105"/>
    </row>
    <row r="27" spans="1:10" ht="24.75" customHeight="1" x14ac:dyDescent="0.2">
      <c r="A27" s="106" t="s">
        <v>40</v>
      </c>
      <c r="B27" s="106"/>
      <c r="C27" s="106"/>
      <c r="D27" s="106"/>
      <c r="E27" s="106"/>
      <c r="F27" s="106"/>
      <c r="G27" s="106"/>
      <c r="H27" s="106"/>
    </row>
    <row r="28" spans="1:10" x14ac:dyDescent="0.2">
      <c r="A28" s="105"/>
      <c r="B28" s="105"/>
      <c r="C28" s="105"/>
      <c r="D28" s="105"/>
      <c r="E28" s="105"/>
      <c r="F28" s="105"/>
      <c r="G28" s="31"/>
      <c r="H28" s="37"/>
    </row>
    <row r="29" spans="1:10" ht="23.25" customHeight="1" x14ac:dyDescent="0.2">
      <c r="A29" s="3" t="s">
        <v>33</v>
      </c>
      <c r="B29" s="37"/>
      <c r="C29" s="37"/>
      <c r="D29" s="37"/>
      <c r="E29" s="37"/>
      <c r="F29" s="38"/>
      <c r="G29" s="38"/>
      <c r="H29" s="37"/>
    </row>
    <row r="30" spans="1:10" x14ac:dyDescent="0.2">
      <c r="B30" s="37"/>
      <c r="C30" s="39"/>
      <c r="D30" s="38"/>
      <c r="E30" s="37"/>
      <c r="F30" s="40"/>
      <c r="G30" s="40"/>
      <c r="H30" s="37"/>
    </row>
    <row r="31" spans="1:10" x14ac:dyDescent="0.2">
      <c r="A31" s="37"/>
      <c r="B31" s="41"/>
      <c r="C31" s="41"/>
      <c r="D31" s="41"/>
      <c r="E31" s="41"/>
      <c r="F31" s="41"/>
      <c r="G31" s="41"/>
      <c r="H31" s="37"/>
    </row>
    <row r="32" spans="1:10" x14ac:dyDescent="0.2">
      <c r="A32" s="37"/>
      <c r="B32" s="38"/>
      <c r="C32" s="38"/>
      <c r="D32" s="38"/>
      <c r="E32" s="39"/>
      <c r="F32" s="39"/>
      <c r="G32" s="39"/>
      <c r="H32" s="37"/>
    </row>
    <row r="33" spans="1:8" x14ac:dyDescent="0.2">
      <c r="A33" s="37"/>
      <c r="B33" s="37"/>
      <c r="C33" s="37"/>
      <c r="D33" s="37"/>
      <c r="E33" s="37"/>
      <c r="F33" s="37"/>
      <c r="G33" s="37"/>
      <c r="H33" s="37"/>
    </row>
    <row r="34" spans="1:8" x14ac:dyDescent="0.2">
      <c r="A34" s="37"/>
      <c r="B34" s="37"/>
      <c r="C34" s="37"/>
      <c r="D34" s="37"/>
      <c r="E34" s="37"/>
      <c r="F34" s="37"/>
      <c r="G34" s="37"/>
      <c r="H34" s="37"/>
    </row>
    <row r="35" spans="1:8" x14ac:dyDescent="0.2">
      <c r="A35" s="37"/>
      <c r="B35" s="37"/>
      <c r="C35" s="37"/>
      <c r="D35" s="37"/>
      <c r="E35" s="37"/>
      <c r="F35" s="37"/>
      <c r="G35" s="37"/>
      <c r="H35" s="37"/>
    </row>
    <row r="36" spans="1:8" x14ac:dyDescent="0.2">
      <c r="A36" s="37"/>
      <c r="B36" s="37"/>
      <c r="C36" s="37"/>
      <c r="D36" s="37"/>
      <c r="E36" s="37"/>
      <c r="F36" s="37"/>
      <c r="G36" s="37"/>
      <c r="H36" s="37"/>
    </row>
  </sheetData>
  <mergeCells count="7">
    <mergeCell ref="A28:F28"/>
    <mergeCell ref="A26:J26"/>
    <mergeCell ref="A27:H27"/>
    <mergeCell ref="F5:H5"/>
    <mergeCell ref="A5:A6"/>
    <mergeCell ref="A25:H25"/>
    <mergeCell ref="A24:C24"/>
  </mergeCells>
  <pageMargins left="0.25" right="0.25" top="0.75" bottom="0.75" header="0.3" footer="0.3"/>
  <pageSetup paperSize="9" scale="97" fitToWidth="0" orientation="landscape" r:id="rId1"/>
  <ignoredErrors>
    <ignoredError sqref="B9:F9 B18:F18 B14:F14 F13 F17 F16 F10 F11 F12 F20 F19 D22:E2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D1769DC5-A333-4CFB-B7BF-96F9CE3B7D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6.03 Notice</vt:lpstr>
      <vt:lpstr>6.03 Graphique 1</vt:lpstr>
      <vt:lpstr>6.03 Tableau 2</vt:lpstr>
      <vt:lpstr>6.03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;6.06</dc:title>
  <dc:creator>DEPP-MENJ - Ministère de l'Education nationale et de la Jeunesse;Direction de l'évaluation de la prospective et de la performance</dc:creator>
  <cp:lastModifiedBy>Santa Susini</cp:lastModifiedBy>
  <cp:lastPrinted>2026-02-10T12:39:23Z</cp:lastPrinted>
  <dcterms:created xsi:type="dcterms:W3CDTF">2016-06-23T15:21:13Z</dcterms:created>
  <dcterms:modified xsi:type="dcterms:W3CDTF">2026-02-10T13:06:53Z</dcterms:modified>
  <cp:contentStatus>Publié</cp:contentStatus>
</cp:coreProperties>
</file>