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s.susini\Nextcloud2\Stats corses\2025\PUBLICATION\"/>
    </mc:Choice>
  </mc:AlternateContent>
  <bookViews>
    <workbookView xWindow="0" yWindow="0" windowWidth="25200" windowHeight="9225" firstSheet="1" activeTab="3"/>
  </bookViews>
  <sheets>
    <sheet name="6.03 Notice" sheetId="4" r:id="rId1"/>
    <sheet name="6.03 Graphique 1" sheetId="1" r:id="rId2"/>
    <sheet name="6.03 Tableau 2" sheetId="3" r:id="rId3"/>
    <sheet name="6.03 Tableau 3" sheetId="2" r:id="rId4"/>
  </sheets>
  <calcPr calcId="162913"/>
</workbook>
</file>

<file path=xl/calcChain.xml><?xml version="1.0" encoding="utf-8"?>
<calcChain xmlns="http://schemas.openxmlformats.org/spreadsheetml/2006/main">
  <c r="K6" i="3" l="1"/>
  <c r="K8" i="3"/>
  <c r="J22" i="3"/>
  <c r="A3" i="1"/>
  <c r="G22" i="2" l="1"/>
  <c r="F22" i="2"/>
  <c r="F21" i="2"/>
  <c r="F15" i="2"/>
  <c r="K24" i="3"/>
  <c r="K22" i="3"/>
  <c r="K20" i="3"/>
  <c r="K19" i="3"/>
  <c r="K18" i="3"/>
  <c r="K17" i="3"/>
  <c r="K15" i="3"/>
  <c r="K14" i="3"/>
  <c r="K13" i="3"/>
  <c r="K12" i="3"/>
  <c r="K11" i="3"/>
  <c r="K10" i="3"/>
  <c r="K9" i="3"/>
  <c r="K7" i="3"/>
  <c r="J25" i="3"/>
  <c r="K25" i="3" s="1"/>
  <c r="I25" i="3"/>
  <c r="H25" i="3"/>
  <c r="J17" i="3"/>
  <c r="J13" i="3"/>
  <c r="J8" i="3"/>
  <c r="I6" i="3"/>
  <c r="I7" i="3"/>
  <c r="I11" i="3"/>
  <c r="I14" i="3"/>
  <c r="I15" i="3"/>
  <c r="J45" i="1" l="1"/>
  <c r="B25" i="3" l="1"/>
  <c r="I45" i="1"/>
  <c r="I22" i="3" l="1"/>
  <c r="I13" i="3"/>
  <c r="I17" i="3" l="1"/>
  <c r="H8" i="3"/>
  <c r="I8" i="3" l="1"/>
  <c r="B45" i="1" l="1"/>
  <c r="C45" i="1"/>
  <c r="D45" i="1"/>
  <c r="E45" i="1"/>
  <c r="F45" i="1"/>
  <c r="G45" i="1"/>
  <c r="A3" i="2"/>
  <c r="A3" i="3"/>
  <c r="A1" i="3"/>
  <c r="A1" i="2"/>
  <c r="A1" i="1"/>
  <c r="F20" i="2" l="1"/>
  <c r="H22" i="3" l="1"/>
  <c r="H17" i="3"/>
  <c r="H13" i="3"/>
  <c r="H42" i="1"/>
  <c r="H40" i="1"/>
  <c r="H39" i="1"/>
  <c r="H45" i="1" l="1"/>
  <c r="F19" i="2" l="1"/>
  <c r="F11" i="2"/>
  <c r="F13" i="2"/>
  <c r="F7" i="2"/>
  <c r="E18" i="2"/>
  <c r="F16" i="2" l="1"/>
  <c r="F17" i="2"/>
  <c r="F12" i="2"/>
  <c r="F10" i="2"/>
  <c r="C18" i="2" l="1"/>
  <c r="D18" i="2"/>
  <c r="C14" i="2"/>
  <c r="D14" i="2"/>
  <c r="E14" i="2"/>
  <c r="C9" i="2"/>
  <c r="D9" i="2"/>
  <c r="E9" i="2"/>
  <c r="B18" i="2"/>
  <c r="B14" i="2"/>
  <c r="B9" i="2"/>
  <c r="B22" i="2" l="1"/>
  <c r="C22" i="2"/>
  <c r="D22" i="2"/>
  <c r="E22" i="2"/>
  <c r="F9" i="2"/>
  <c r="F14" i="2"/>
  <c r="H14" i="2" s="1"/>
  <c r="F18" i="2"/>
  <c r="H18" i="2" s="1"/>
  <c r="B22" i="3" l="1"/>
  <c r="C22" i="3"/>
  <c r="D22" i="3"/>
  <c r="E22" i="3"/>
  <c r="F22" i="3"/>
  <c r="G22" i="3"/>
  <c r="C17" i="3"/>
  <c r="D17" i="3"/>
  <c r="E17" i="3"/>
  <c r="F17" i="3"/>
  <c r="G17" i="3"/>
  <c r="B17" i="3"/>
  <c r="C13" i="3"/>
  <c r="D13" i="3"/>
  <c r="E13" i="3"/>
  <c r="F13" i="3"/>
  <c r="G13" i="3"/>
  <c r="B13" i="3"/>
  <c r="C8" i="3"/>
  <c r="C25" i="3" s="1"/>
  <c r="D8" i="3"/>
  <c r="E8" i="3"/>
  <c r="F8" i="3"/>
  <c r="F25" i="3" s="1"/>
  <c r="G8" i="3"/>
  <c r="B8" i="3"/>
  <c r="E25" i="3" l="1"/>
  <c r="D25" i="3"/>
  <c r="G25" i="3"/>
</calcChain>
</file>

<file path=xl/sharedStrings.xml><?xml version="1.0" encoding="utf-8"?>
<sst xmlns="http://schemas.openxmlformats.org/spreadsheetml/2006/main" count="109" uniqueCount="89">
  <si>
    <t>Droit, sciences politiques</t>
  </si>
  <si>
    <t>Total économie, AES</t>
  </si>
  <si>
    <t>Total arts, lettres, langues, SHS</t>
  </si>
  <si>
    <t>Total sciences</t>
  </si>
  <si>
    <t>Total santé</t>
  </si>
  <si>
    <t>Total</t>
  </si>
  <si>
    <t>Sciences économiques, gestion</t>
  </si>
  <si>
    <t>Langues</t>
  </si>
  <si>
    <t>Médecine-odontologie</t>
  </si>
  <si>
    <t>Pharmacie</t>
  </si>
  <si>
    <t>Sciences humaines sociales</t>
  </si>
  <si>
    <t>Bac général</t>
  </si>
  <si>
    <t>Bac technologique</t>
  </si>
  <si>
    <t>Bac professionnel</t>
  </si>
  <si>
    <t>Ensemble</t>
  </si>
  <si>
    <t>dont nouveaux bacheliers</t>
  </si>
  <si>
    <t>Effectifs</t>
  </si>
  <si>
    <t>Part des femmes (%)</t>
  </si>
  <si>
    <t>Lettres, sciences du langage</t>
  </si>
  <si>
    <t>Sciences humaines et sociales</t>
  </si>
  <si>
    <t>Staps</t>
  </si>
  <si>
    <t>Type de diplôme (1)</t>
  </si>
  <si>
    <t>Disciplines</t>
  </si>
  <si>
    <t>Sciences fondamentales et applications</t>
  </si>
  <si>
    <t>2016
2017</t>
  </si>
  <si>
    <t>2017
2018</t>
  </si>
  <si>
    <t>2018
2019</t>
  </si>
  <si>
    <t>Total économie, gestion, AES</t>
  </si>
  <si>
    <t>Plurisciences</t>
  </si>
  <si>
    <t>Interdisciplinaire</t>
  </si>
  <si>
    <t>Arts, lettres, langues, SHS</t>
  </si>
  <si>
    <t>Sciences</t>
  </si>
  <si>
    <t>Santé</t>
  </si>
  <si>
    <t>Source : SIES-MESR / Système d’information SISE.</t>
  </si>
  <si>
    <t>2020
2021</t>
  </si>
  <si>
    <t>2021
2022</t>
  </si>
  <si>
    <t>Économie, gestion, AES</t>
  </si>
  <si>
    <t>Plurisanté</t>
  </si>
  <si>
    <t>Sciences de la vie, de la santé, de la Terre et de l'Univers</t>
  </si>
  <si>
    <t>Plurilettres, langues, sciences humaines</t>
  </si>
  <si>
    <r>
      <rPr>
        <b/>
        <sz val="8"/>
        <rFont val="Arial"/>
        <family val="2"/>
      </rPr>
      <t xml:space="preserve">3. </t>
    </r>
    <r>
      <rPr>
        <sz val="8"/>
        <rFont val="Arial"/>
        <family val="2"/>
      </rPr>
      <t>Sont comptabilisées : les inscriptions en formations d’ingénieur classiques, spécialisées et en partenariat (FIP). Les cycles préparatoires intégrés ne sont pas pris en compte dans les formations d’ingénieurs, ils sont comptabilisés dans la rubrique « Autres formations ».</t>
    </r>
  </si>
  <si>
    <r>
      <rPr>
        <b/>
        <sz val="8"/>
        <rFont val="Arial"/>
        <family val="2"/>
      </rPr>
      <t xml:space="preserve">2. </t>
    </r>
    <r>
      <rPr>
        <sz val="8"/>
        <rFont val="Arial"/>
        <family val="2"/>
      </rPr>
      <t>La réforme d'accès aux études de santé, entrée en vigueur à cette rentrée, remplace la Paces par le PASS (Parcours accès santé spécifique : formation avec une très forte majeure en santé) et les L.AS (voir ci-dessus).</t>
    </r>
  </si>
  <si>
    <t>Non-bacheliers</t>
  </si>
  <si>
    <r>
      <rPr>
        <b/>
        <sz val="8"/>
        <rFont val="Arial"/>
        <family val="2"/>
      </rPr>
      <t xml:space="preserve">1. </t>
    </r>
    <r>
      <rPr>
        <sz val="8"/>
        <rFont val="Arial"/>
        <family val="2"/>
      </rPr>
      <t>Dans ce tableau, seuls les étudiants préparant une licence LMD sont répartis par discipline. Dans le tableau 2, tous les nouveaux entrants sont répartis en fonction de la discipline, quel que soit le type de diplôme préparé (licence, DUT ou autres). Cela explique les différences d'effectifs avec le tableau 2. Les L.AS (licences accès santé) sont des licences de toute discipline avec une mineure santé ; 19 900 nouveaux entrants sont inscrits dans ces formations.</t>
    </r>
  </si>
  <si>
    <t>Sommaire</t>
  </si>
  <si>
    <t>Précisions</t>
  </si>
  <si>
    <t>Pour en savoir plus</t>
  </si>
  <si>
    <r>
      <t>- Note d’Information</t>
    </r>
    <r>
      <rPr>
        <sz val="8"/>
        <rFont val="Arial"/>
        <family val="2"/>
      </rPr>
      <t xml:space="preserve"> </t>
    </r>
    <r>
      <rPr>
        <i/>
        <sz val="8"/>
        <rFont val="Arial"/>
        <family val="2"/>
      </rPr>
      <t>du SIES</t>
    </r>
    <r>
      <rPr>
        <sz val="8"/>
        <rFont val="Arial"/>
        <family val="2"/>
      </rPr>
      <t> : 21.12.</t>
    </r>
  </si>
  <si>
    <r>
      <t>- Notes flash</t>
    </r>
    <r>
      <rPr>
        <sz val="8"/>
        <rFont val="Arial"/>
        <family val="2"/>
      </rPr>
      <t xml:space="preserve"> </t>
    </r>
    <r>
      <rPr>
        <i/>
        <sz val="8"/>
        <rFont val="Arial"/>
        <family val="2"/>
      </rPr>
      <t>du SIES</t>
    </r>
    <r>
      <rPr>
        <sz val="8"/>
        <rFont val="Arial"/>
        <family val="2"/>
      </rPr>
      <t> : 22.12; 22.13; 22.14</t>
    </r>
  </si>
  <si>
    <t>Source</t>
  </si>
  <si>
    <t>SIES-MESR, Système d’information SISE.</t>
  </si>
  <si>
    <t>En raison des arrondis, il arrive que dans certains tableaux et graphiques, la somme des pourcentages ne corresponde pas exactement à 100 %.</t>
  </si>
  <si>
    <t>Signes conventionnels utilisés</t>
  </si>
  <si>
    <r>
      <rPr>
        <b/>
        <sz val="8"/>
        <rFont val="Arial"/>
        <family val="2"/>
      </rPr>
      <t>0</t>
    </r>
    <r>
      <rPr>
        <sz val="8"/>
        <rFont val="Arial"/>
        <family val="2"/>
      </rPr>
      <t xml:space="preserve"> Résultat non significatif (n.s.)ou valeur inférieure à 0,05</t>
    </r>
  </si>
  <si>
    <r>
      <rPr>
        <b/>
        <sz val="8"/>
        <rFont val="Arial"/>
        <family val="2"/>
      </rPr>
      <t>(blanc)</t>
    </r>
    <r>
      <rPr>
        <sz val="8"/>
        <rFont val="Arial"/>
        <family val="2"/>
      </rPr>
      <t xml:space="preserve"> Absence d’effectif ou pas d’effectif possible</t>
    </r>
  </si>
  <si>
    <r>
      <rPr>
        <b/>
        <sz val="8"/>
        <rFont val="Arial"/>
        <family val="2"/>
      </rPr>
      <t xml:space="preserve">n.d. </t>
    </r>
    <r>
      <rPr>
        <sz val="8"/>
        <rFont val="Arial"/>
        <family val="2"/>
      </rPr>
      <t>Information non disponible</t>
    </r>
  </si>
  <si>
    <r>
      <rPr>
        <b/>
        <sz val="8"/>
        <rFont val="Arial"/>
        <family val="2"/>
      </rPr>
      <t>p</t>
    </r>
    <r>
      <rPr>
        <sz val="8"/>
        <rFont val="Arial"/>
        <family val="2"/>
      </rPr>
      <t xml:space="preserve"> Données provisoires</t>
    </r>
  </si>
  <si>
    <t>[1] Évolution des nouveaux entrants à l'université par discipline, périmètre universitaire strict, hors inscriptions simultanées université-CPGE</t>
  </si>
  <si>
    <t>[2] Évolution des nouveaux entrants à l'université par discipline, périmètre universitaire strict, hors inscriptions simultanées université-CPGE</t>
  </si>
  <si>
    <t>Champ : Région Corse.</t>
  </si>
  <si>
    <t>IUT</t>
  </si>
  <si>
    <t>Actualisé le</t>
  </si>
  <si>
    <t>Repères statistiques corses</t>
  </si>
  <si>
    <t>Publication annuelle de la division de la prospective et des statistiques académiques (DPSA) de l'Académie de Corse.</t>
  </si>
  <si>
    <t>https://www.ac-corse.fr/l-academie-en-chiffres-123583</t>
  </si>
  <si>
    <t>2016 - 2017</t>
  </si>
  <si>
    <t>2017 - 2018</t>
  </si>
  <si>
    <t>2018 - 2019</t>
  </si>
  <si>
    <t>2020 - 2021</t>
  </si>
  <si>
    <t>2021 - 2022</t>
  </si>
  <si>
    <t xml:space="preserve">6.03 Les nouveaux entrants à l'université </t>
  </si>
  <si>
    <t>2022
2023</t>
  </si>
  <si>
    <t>2022-2023</t>
  </si>
  <si>
    <r>
      <rPr>
        <b/>
        <sz val="8"/>
        <color rgb="FF002060"/>
        <rFont val="Arial"/>
        <family val="2"/>
      </rPr>
      <t>MMOPK</t>
    </r>
    <r>
      <rPr>
        <sz val="8"/>
        <rFont val="Arial"/>
        <family val="2"/>
      </rPr>
      <t> : Médecine, Maïeutique, Odontologie, Pharmacie, Kinésithérapie.</t>
    </r>
  </si>
  <si>
    <r>
      <rPr>
        <b/>
        <sz val="8"/>
        <color rgb="FF002060"/>
        <rFont val="Arial"/>
        <family val="2"/>
      </rPr>
      <t>Population</t>
    </r>
    <r>
      <rPr>
        <sz val="8"/>
        <color rgb="FF002060"/>
        <rFont val="Arial"/>
        <family val="2"/>
      </rPr>
      <t xml:space="preserve"> </t>
    </r>
    <r>
      <rPr>
        <b/>
        <sz val="8"/>
        <color rgb="FF002060"/>
        <rFont val="Arial"/>
        <family val="2"/>
      </rPr>
      <t>concernée</t>
    </r>
    <r>
      <rPr>
        <sz val="8"/>
        <rFont val="Arial"/>
        <family val="2"/>
      </rPr>
      <t xml:space="preserve"> - Étudiants s’inscrivant pour la première fois en première année de cursus licence à l’université (capacité en droit et DAEU exclus), qu’il soit nouveau bachelier ou non. Les inscriptions comptabilisées excluent, pour tous millésimes, les inscriptions simultanées à l’université et en CPGE, rendues obligatoires par la loi en 2013.</t>
    </r>
  </si>
  <si>
    <t>2019
2020</t>
  </si>
  <si>
    <t>2019 - 2020 (r)</t>
  </si>
  <si>
    <t>Sciences fondamentales et application</t>
  </si>
  <si>
    <t>Sciences de la nature et de la vie</t>
  </si>
  <si>
    <t>DPSA, RSC 2024</t>
  </si>
  <si>
    <t>2023
2024</t>
  </si>
  <si>
    <t>2023-2024</t>
  </si>
  <si>
    <t>2024
2025</t>
  </si>
  <si>
    <t xml:space="preserve"> Interdisciplinaire</t>
  </si>
  <si>
    <t>2024-2025</t>
  </si>
  <si>
    <t xml:space="preserve">Lecture : le nombre de nouveaux entrants hors CPGE en sciences de la vie, de la santé, de la Terre et de l'Univers augmente de 9,5 % en 2024-2025 par rapport à 2023-2022. </t>
  </si>
  <si>
    <t>[3] Répartition des nouveaux entrants à l’université en 2024-2025 selon le type de diplôme et la série de baccalauréat, périmètre universitaire strict, hors inscriptions simultanées université-CPGE</t>
  </si>
  <si>
    <t>Médecine</t>
  </si>
  <si>
    <t>Variation 2024/2023 hors CPGE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</si>
</sst>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0.0"/>
    <numFmt numFmtId="165" formatCode="0.0%"/>
    <numFmt numFmtId="166" formatCode="_(* #,##0_);_(* \(#,##0\);_(* &quot;-&quot;_);_(@_)"/>
    <numFmt numFmtId="167" formatCode="_(* #,##0.00_);_(* \(#,##0.00\);_(* &quot;-&quot;??_);_(@_)"/>
    <numFmt numFmtId="168" formatCode="_(&quot;$&quot;* #,##0_);_(&quot;$&quot;* \(#,##0\);_(&quot;$&quot;* &quot;-&quot;_);_(@_)"/>
    <numFmt numFmtId="169" formatCode="_(&quot;$&quot;* #,##0.00_);_(&quot;$&quot;* \(#,##0.00\);_(&quot;$&quot;* &quot;-&quot;??_);_(@_)"/>
    <numFmt numFmtId="170" formatCode="[$-F800]dddd\,\ mmmm\ dd\,\ yyyy"/>
    <numFmt numFmtId="171" formatCode="\+#,##0.0;\-#,##0.0"/>
  </numFmts>
  <fonts count="75" x14ac:knownFonts="1">
    <font>
      <sz val="11"/>
      <color theme="1"/>
      <name val="Calibri Light"/>
      <family val="2"/>
    </font>
    <font>
      <sz val="8"/>
      <name val="Arial"/>
      <family val="2"/>
    </font>
    <font>
      <b/>
      <sz val="8"/>
      <name val="Arial"/>
      <family val="2"/>
    </font>
    <font>
      <sz val="10"/>
      <name val="Arial"/>
      <family val="2"/>
    </font>
    <font>
      <b/>
      <sz val="12"/>
      <name val="Arial"/>
      <family val="2"/>
    </font>
    <font>
      <b/>
      <sz val="9"/>
      <name val="Arial"/>
      <family val="2"/>
    </font>
    <font>
      <u/>
      <sz val="10"/>
      <color indexed="12"/>
      <name val="Arial"/>
      <family val="2"/>
    </font>
    <font>
      <sz val="8"/>
      <color indexed="8"/>
      <name val="Arial"/>
      <family val="2"/>
    </font>
    <font>
      <i/>
      <sz val="8"/>
      <name val="Arial"/>
      <family val="2"/>
    </font>
    <font>
      <b/>
      <i/>
      <sz val="8"/>
      <name val="Arial"/>
      <family val="2"/>
    </font>
    <font>
      <b/>
      <sz val="18"/>
      <color indexed="56"/>
      <name val="Cambria"/>
      <family val="2"/>
    </font>
    <font>
      <b/>
      <sz val="8"/>
      <color indexed="12"/>
      <name val="Arial"/>
      <family val="2"/>
    </font>
    <font>
      <b/>
      <sz val="10"/>
      <color indexed="9"/>
      <name val="Arial"/>
      <family val="2"/>
    </font>
    <font>
      <sz val="10"/>
      <name val="Arial"/>
      <family val="2"/>
    </font>
    <font>
      <b/>
      <sz val="10"/>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u/>
      <sz val="8.5"/>
      <color indexed="8"/>
      <name val="MS Sans Serif"/>
      <family val="2"/>
    </font>
    <font>
      <b/>
      <sz val="8.5"/>
      <color indexed="12"/>
      <name val="MS Sans Serif"/>
      <family val="2"/>
    </font>
    <font>
      <sz val="10"/>
      <name val="Times New Roman"/>
      <family val="1"/>
    </font>
    <font>
      <sz val="10"/>
      <color indexed="8"/>
      <name val="MS Sans Serif"/>
      <family val="2"/>
    </font>
    <font>
      <i/>
      <sz val="10"/>
      <color indexed="23"/>
      <name val="Arial"/>
      <family val="2"/>
    </font>
    <font>
      <sz val="10"/>
      <color indexed="8"/>
      <name val="Arial"/>
      <family val="2"/>
      <charset val="238"/>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u/>
      <sz val="10"/>
      <color indexed="12"/>
      <name val="MS Sans Serif"/>
      <family val="2"/>
    </font>
    <font>
      <sz val="10"/>
      <color indexed="62"/>
      <name val="Arial"/>
      <family val="2"/>
    </font>
    <font>
      <sz val="8"/>
      <name val="Arial"/>
      <family val="2"/>
      <charset val="238"/>
    </font>
    <font>
      <sz val="10"/>
      <color indexed="52"/>
      <name val="Arial"/>
      <family val="2"/>
    </font>
    <font>
      <sz val="10"/>
      <color indexed="60"/>
      <name val="Arial"/>
      <family val="2"/>
    </font>
    <font>
      <sz val="10"/>
      <name val="System"/>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sz val="10"/>
      <color indexed="10"/>
      <name val="Arial"/>
      <family val="2"/>
    </font>
    <font>
      <sz val="11"/>
      <color theme="1"/>
      <name val="Calibri Light"/>
      <family val="2"/>
    </font>
    <font>
      <sz val="11"/>
      <color theme="0"/>
      <name val="Calibri Light"/>
      <family val="2"/>
    </font>
    <font>
      <sz val="11"/>
      <color rgb="FFFF0000"/>
      <name val="Calibri Light"/>
      <family val="2"/>
    </font>
    <font>
      <b/>
      <sz val="11"/>
      <color rgb="FFFA7D00"/>
      <name val="Calibri Light"/>
      <family val="2"/>
    </font>
    <font>
      <sz val="11"/>
      <color rgb="FFFA7D00"/>
      <name val="Calibri Light"/>
      <family val="2"/>
    </font>
    <font>
      <sz val="11"/>
      <color rgb="FF3F3F76"/>
      <name val="Calibri Light"/>
      <family val="2"/>
    </font>
    <font>
      <sz val="11"/>
      <color rgb="FF9C0006"/>
      <name val="Calibri Light"/>
      <family val="2"/>
    </font>
    <font>
      <u/>
      <sz val="11"/>
      <color rgb="FF0000FF"/>
      <name val="Calibri Light"/>
      <family val="2"/>
    </font>
    <font>
      <u/>
      <sz val="11"/>
      <color theme="10"/>
      <name val="Calibri"/>
      <family val="2"/>
      <scheme val="minor"/>
    </font>
    <font>
      <u/>
      <sz val="10"/>
      <color theme="10"/>
      <name val="Arial"/>
      <family val="2"/>
    </font>
    <font>
      <u/>
      <sz val="11"/>
      <color rgb="FF800080"/>
      <name val="Calibri Light"/>
      <family val="2"/>
    </font>
    <font>
      <sz val="11"/>
      <color rgb="FF9C6500"/>
      <name val="Calibri Light"/>
      <family val="2"/>
    </font>
    <font>
      <sz val="11"/>
      <color theme="1"/>
      <name val="Calibri"/>
      <family val="2"/>
      <scheme val="minor"/>
    </font>
    <font>
      <sz val="11"/>
      <color rgb="FF006100"/>
      <name val="Calibri Light"/>
      <family val="2"/>
    </font>
    <font>
      <b/>
      <sz val="11"/>
      <color rgb="FF3F3F3F"/>
      <name val="Calibri Light"/>
      <family val="2"/>
    </font>
    <font>
      <i/>
      <sz val="11"/>
      <color rgb="FF7F7F7F"/>
      <name val="Calibri Light"/>
      <family val="2"/>
    </font>
    <font>
      <b/>
      <sz val="18"/>
      <color theme="3"/>
      <name val="Cambria"/>
      <family val="2"/>
      <scheme val="major"/>
    </font>
    <font>
      <b/>
      <sz val="15"/>
      <color theme="3"/>
      <name val="Calibri Light"/>
      <family val="2"/>
    </font>
    <font>
      <b/>
      <sz val="13"/>
      <color theme="3"/>
      <name val="Calibri Light"/>
      <family val="2"/>
    </font>
    <font>
      <b/>
      <sz val="11"/>
      <color theme="3"/>
      <name val="Calibri Light"/>
      <family val="2"/>
    </font>
    <font>
      <b/>
      <sz val="11"/>
      <color theme="1"/>
      <name val="Calibri Light"/>
      <family val="2"/>
    </font>
    <font>
      <b/>
      <sz val="11"/>
      <color theme="0"/>
      <name val="Calibri Light"/>
      <family val="2"/>
    </font>
    <font>
      <sz val="8"/>
      <color theme="1"/>
      <name val="Arial"/>
      <family val="2"/>
    </font>
    <font>
      <i/>
      <sz val="10"/>
      <name val="Arial"/>
      <family val="2"/>
    </font>
    <font>
      <b/>
      <sz val="15"/>
      <color theme="3"/>
      <name val="Arial"/>
      <family val="2"/>
    </font>
    <font>
      <sz val="11"/>
      <color theme="1"/>
      <name val="Arial"/>
      <family val="2"/>
    </font>
    <font>
      <b/>
      <sz val="13"/>
      <color theme="3"/>
      <name val="Arial"/>
      <family val="2"/>
    </font>
    <font>
      <b/>
      <sz val="8"/>
      <color rgb="FF002060"/>
      <name val="Arial"/>
      <family val="2"/>
    </font>
    <font>
      <sz val="8"/>
      <color rgb="FF002060"/>
      <name val="Arial"/>
      <family val="2"/>
    </font>
    <font>
      <b/>
      <sz val="11"/>
      <color theme="3"/>
      <name val="Arial"/>
      <family val="2"/>
    </font>
    <font>
      <sz val="11"/>
      <name val="Arial"/>
      <family val="2"/>
    </font>
    <font>
      <sz val="8"/>
      <name val="Arial"/>
      <family val="2"/>
    </font>
    <font>
      <b/>
      <sz val="8"/>
      <name val="Arial"/>
      <family val="2"/>
    </font>
  </fonts>
  <fills count="5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1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s>
  <borders count="37">
    <border>
      <left/>
      <right/>
      <top/>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9"/>
      </left>
      <right style="thin">
        <color indexed="9"/>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style="thin">
        <color indexed="9"/>
      </left>
      <right style="thin">
        <color indexed="9"/>
      </right>
      <top/>
      <bottom style="thin">
        <color indexed="64"/>
      </bottom>
      <diagonal/>
    </border>
    <border>
      <left style="thin">
        <color theme="0"/>
      </left>
      <right style="thin">
        <color theme="0"/>
      </right>
      <top/>
      <bottom style="thin">
        <color indexed="64"/>
      </bottom>
      <diagonal/>
    </border>
    <border>
      <left/>
      <right style="thin">
        <color theme="0"/>
      </right>
      <top/>
      <bottom style="thin">
        <color indexed="64"/>
      </bottom>
      <diagonal/>
    </border>
    <border>
      <left/>
      <right style="thin">
        <color theme="0"/>
      </right>
      <top style="thin">
        <color indexed="64"/>
      </top>
      <bottom/>
      <diagonal/>
    </border>
    <border>
      <left style="thin">
        <color theme="0"/>
      </left>
      <right style="thin">
        <color theme="0"/>
      </right>
      <top style="thin">
        <color indexed="64"/>
      </top>
      <bottom/>
      <diagonal/>
    </border>
    <border>
      <left/>
      <right/>
      <top style="thin">
        <color indexed="64"/>
      </top>
      <bottom/>
      <diagonal/>
    </border>
    <border>
      <left style="thin">
        <color indexed="9"/>
      </left>
      <right style="thin">
        <color indexed="9"/>
      </right>
      <top style="thin">
        <color indexed="64"/>
      </top>
      <bottom/>
      <diagonal/>
    </border>
    <border>
      <left style="thin">
        <color indexed="9"/>
      </left>
      <right/>
      <top/>
      <bottom style="thin">
        <color indexed="64"/>
      </bottom>
      <diagonal/>
    </border>
    <border>
      <left style="thin">
        <color theme="0"/>
      </left>
      <right style="thin">
        <color indexed="9"/>
      </right>
      <top/>
      <bottom style="thin">
        <color indexed="64"/>
      </bottom>
      <diagonal/>
    </border>
  </borders>
  <cellStyleXfs count="123">
    <xf numFmtId="0" fontId="0" fillId="0" borderId="0"/>
    <xf numFmtId="0" fontId="42" fillId="25" borderId="0" applyNumberFormat="0" applyBorder="0" applyAlignment="0" applyProtection="0"/>
    <xf numFmtId="0" fontId="42" fillId="26" borderId="0" applyNumberFormat="0" applyBorder="0" applyAlignment="0" applyProtection="0"/>
    <xf numFmtId="0" fontId="42" fillId="27" borderId="0" applyNumberFormat="0" applyBorder="0" applyAlignment="0" applyProtection="0"/>
    <xf numFmtId="0" fontId="42" fillId="28" borderId="0" applyNumberFormat="0" applyBorder="0" applyAlignment="0" applyProtection="0"/>
    <xf numFmtId="0" fontId="42" fillId="29" borderId="0" applyNumberFormat="0" applyBorder="0" applyAlignment="0" applyProtection="0"/>
    <xf numFmtId="0" fontId="42" fillId="30"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42" fillId="31" borderId="0" applyNumberFormat="0" applyBorder="0" applyAlignment="0" applyProtection="0"/>
    <xf numFmtId="0" fontId="42" fillId="32" borderId="0" applyNumberFormat="0" applyBorder="0" applyAlignment="0" applyProtection="0"/>
    <xf numFmtId="0" fontId="42" fillId="33" borderId="0" applyNumberFormat="0" applyBorder="0" applyAlignment="0" applyProtection="0"/>
    <xf numFmtId="0" fontId="42" fillId="34" borderId="0" applyNumberFormat="0" applyBorder="0" applyAlignment="0" applyProtection="0"/>
    <xf numFmtId="0" fontId="42" fillId="35" borderId="0" applyNumberFormat="0" applyBorder="0" applyAlignment="0" applyProtection="0"/>
    <xf numFmtId="0" fontId="42" fillId="36"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43" fillId="37" borderId="0" applyNumberFormat="0" applyBorder="0" applyAlignment="0" applyProtection="0"/>
    <xf numFmtId="0" fontId="43" fillId="38" borderId="0" applyNumberFormat="0" applyBorder="0" applyAlignment="0" applyProtection="0"/>
    <xf numFmtId="0" fontId="43" fillId="39" borderId="0" applyNumberFormat="0" applyBorder="0" applyAlignment="0" applyProtection="0"/>
    <xf numFmtId="0" fontId="43" fillId="40" borderId="0" applyNumberFormat="0" applyBorder="0" applyAlignment="0" applyProtection="0"/>
    <xf numFmtId="0" fontId="43" fillId="41" borderId="0" applyNumberFormat="0" applyBorder="0" applyAlignment="0" applyProtection="0"/>
    <xf numFmtId="0" fontId="43" fillId="42"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43" fillId="43" borderId="0" applyNumberFormat="0" applyBorder="0" applyAlignment="0" applyProtection="0"/>
    <xf numFmtId="0" fontId="43" fillId="44" borderId="0" applyNumberFormat="0" applyBorder="0" applyAlignment="0" applyProtection="0"/>
    <xf numFmtId="0" fontId="43" fillId="45" borderId="0" applyNumberFormat="0" applyBorder="0" applyAlignment="0" applyProtection="0"/>
    <xf numFmtId="0" fontId="43" fillId="46" borderId="0" applyNumberFormat="0" applyBorder="0" applyAlignment="0" applyProtection="0"/>
    <xf numFmtId="0" fontId="43" fillId="47" borderId="0" applyNumberFormat="0" applyBorder="0" applyAlignment="0" applyProtection="0"/>
    <xf numFmtId="0" fontId="43" fillId="48" borderId="0" applyNumberFormat="0" applyBorder="0" applyAlignment="0" applyProtection="0"/>
    <xf numFmtId="0" fontId="44" fillId="0" borderId="0" applyNumberFormat="0" applyFill="0" applyBorder="0" applyAlignment="0" applyProtection="0"/>
    <xf numFmtId="0" fontId="17" fillId="3" borderId="0" applyNumberFormat="0" applyBorder="0" applyAlignment="0" applyProtection="0"/>
    <xf numFmtId="0" fontId="1" fillId="16" borderId="1"/>
    <xf numFmtId="0" fontId="45" fillId="49" borderId="17" applyNumberFormat="0" applyAlignment="0" applyProtection="0"/>
    <xf numFmtId="0" fontId="18" fillId="17" borderId="2" applyNumberFormat="0" applyAlignment="0" applyProtection="0"/>
    <xf numFmtId="0" fontId="1" fillId="0" borderId="3"/>
    <xf numFmtId="0" fontId="46" fillId="0" borderId="18" applyNumberFormat="0" applyFill="0" applyAlignment="0" applyProtection="0"/>
    <xf numFmtId="0" fontId="12" fillId="18" borderId="5" applyNumberFormat="0" applyAlignment="0" applyProtection="0"/>
    <xf numFmtId="0" fontId="19" fillId="19" borderId="0">
      <alignment horizontal="center"/>
    </xf>
    <xf numFmtId="0" fontId="20" fillId="19" borderId="0">
      <alignment horizontal="center" vertical="center"/>
    </xf>
    <xf numFmtId="0" fontId="3" fillId="20" borderId="0">
      <alignment horizontal="center" wrapText="1"/>
    </xf>
    <xf numFmtId="0" fontId="11" fillId="19" borderId="0">
      <alignment horizontal="center"/>
    </xf>
    <xf numFmtId="166" fontId="21" fillId="0" borderId="0" applyFont="0" applyFill="0" applyBorder="0" applyAlignment="0" applyProtection="0"/>
    <xf numFmtId="167" fontId="3" fillId="0" borderId="0" applyFont="0" applyFill="0" applyBorder="0" applyAlignment="0" applyProtection="0"/>
    <xf numFmtId="167" fontId="21" fillId="0" borderId="0" applyFont="0" applyFill="0" applyBorder="0" applyAlignment="0" applyProtection="0"/>
    <xf numFmtId="168" fontId="21" fillId="0" borderId="0" applyFont="0" applyFill="0" applyBorder="0" applyAlignment="0" applyProtection="0"/>
    <xf numFmtId="169" fontId="21" fillId="0" borderId="0" applyFont="0" applyFill="0" applyBorder="0" applyAlignment="0" applyProtection="0"/>
    <xf numFmtId="0" fontId="22" fillId="21" borderId="1" applyBorder="0">
      <protection locked="0"/>
    </xf>
    <xf numFmtId="0" fontId="47" fillId="50" borderId="17" applyNumberFormat="0" applyAlignment="0" applyProtection="0"/>
    <xf numFmtId="0" fontId="23" fillId="0" borderId="0" applyNumberFormat="0" applyFill="0" applyBorder="0" applyAlignment="0" applyProtection="0"/>
    <xf numFmtId="0" fontId="7" fillId="19" borderId="3">
      <alignment horizontal="left"/>
    </xf>
    <xf numFmtId="0" fontId="24" fillId="19" borderId="0">
      <alignment horizontal="left"/>
    </xf>
    <xf numFmtId="0" fontId="25" fillId="4" borderId="0" applyNumberFormat="0" applyBorder="0" applyAlignment="0" applyProtection="0"/>
    <xf numFmtId="0" fontId="26" fillId="22" borderId="0">
      <alignment horizontal="right" vertical="top" textRotation="90" wrapText="1"/>
    </xf>
    <xf numFmtId="0" fontId="27" fillId="0" borderId="6" applyNumberFormat="0" applyFill="0" applyAlignment="0" applyProtection="0"/>
    <xf numFmtId="0" fontId="28" fillId="0" borderId="7" applyNumberFormat="0" applyFill="0" applyAlignment="0" applyProtection="0"/>
    <xf numFmtId="0" fontId="29" fillId="0" borderId="8" applyNumberFormat="0" applyFill="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7" borderId="2" applyNumberFormat="0" applyAlignment="0" applyProtection="0"/>
    <xf numFmtId="0" fontId="48" fillId="51" borderId="0" applyNumberFormat="0" applyBorder="0" applyAlignment="0" applyProtection="0"/>
    <xf numFmtId="0" fontId="14" fillId="20" borderId="0">
      <alignment horizontal="center"/>
    </xf>
    <xf numFmtId="0" fontId="1" fillId="19" borderId="9">
      <alignment wrapText="1"/>
    </xf>
    <xf numFmtId="0" fontId="32" fillId="19" borderId="10"/>
    <xf numFmtId="0" fontId="32" fillId="19" borderId="11"/>
    <xf numFmtId="0" fontId="1" fillId="19" borderId="12">
      <alignment horizontal="center" wrapText="1"/>
    </xf>
    <xf numFmtId="0" fontId="49" fillId="0" borderId="0" applyNumberFormat="0" applyFill="0" applyBorder="0" applyAlignment="0" applyProtection="0"/>
    <xf numFmtId="0" fontId="6" fillId="0" borderId="0" applyNumberFormat="0" applyFill="0" applyBorder="0" applyAlignment="0" applyProtection="0">
      <alignment vertical="top"/>
      <protection locked="0"/>
    </xf>
    <xf numFmtId="0" fontId="50"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33" fillId="0" borderId="4" applyNumberFormat="0" applyFill="0" applyAlignment="0" applyProtection="0"/>
    <xf numFmtId="0" fontId="3" fillId="0" borderId="0" applyFont="0" applyFill="0" applyBorder="0" applyAlignment="0" applyProtection="0"/>
    <xf numFmtId="0" fontId="34" fillId="23" borderId="0" applyNumberFormat="0" applyBorder="0" applyAlignment="0" applyProtection="0"/>
    <xf numFmtId="0" fontId="53" fillId="52" borderId="0" applyNumberFormat="0" applyBorder="0" applyAlignment="0" applyProtection="0"/>
    <xf numFmtId="0" fontId="35" fillId="0" borderId="0"/>
    <xf numFmtId="0" fontId="3" fillId="0" borderId="0"/>
    <xf numFmtId="0" fontId="3" fillId="0" borderId="0"/>
    <xf numFmtId="0" fontId="15" fillId="0" borderId="0"/>
    <xf numFmtId="0" fontId="3" fillId="0" borderId="0"/>
    <xf numFmtId="0" fontId="54" fillId="0" borderId="0"/>
    <xf numFmtId="0" fontId="3" fillId="0" borderId="0"/>
    <xf numFmtId="0" fontId="13" fillId="0" borderId="0"/>
    <xf numFmtId="0" fontId="36" fillId="17" borderId="13" applyNumberFormat="0" applyAlignment="0" applyProtection="0"/>
    <xf numFmtId="9" fontId="3" fillId="0" borderId="0" applyFont="0" applyFill="0" applyBorder="0" applyAlignment="0" applyProtection="0"/>
    <xf numFmtId="9" fontId="3" fillId="0" borderId="0" applyNumberFormat="0" applyFont="0" applyFill="0" applyBorder="0" applyAlignment="0" applyProtection="0"/>
    <xf numFmtId="9" fontId="42" fillId="0" borderId="0" applyFont="0" applyFill="0" applyBorder="0" applyAlignment="0" applyProtection="0"/>
    <xf numFmtId="9" fontId="3" fillId="0" borderId="0" applyFont="0" applyFill="0" applyBorder="0" applyAlignment="0" applyProtection="0"/>
    <xf numFmtId="9" fontId="3" fillId="0" borderId="0" applyNumberFormat="0" applyFont="0" applyFill="0" applyBorder="0" applyAlignment="0" applyProtection="0"/>
    <xf numFmtId="0" fontId="1" fillId="19" borderId="3"/>
    <xf numFmtId="0" fontId="20" fillId="19" borderId="0">
      <alignment horizontal="right"/>
    </xf>
    <xf numFmtId="0" fontId="37" fillId="24" borderId="0">
      <alignment horizontal="center"/>
    </xf>
    <xf numFmtId="0" fontId="38" fillId="20" borderId="0"/>
    <xf numFmtId="0" fontId="39" fillId="22" borderId="14">
      <alignment horizontal="left" vertical="top" wrapText="1"/>
    </xf>
    <xf numFmtId="0" fontId="39" fillId="22" borderId="15">
      <alignment horizontal="left" vertical="top"/>
    </xf>
    <xf numFmtId="0" fontId="55" fillId="53" borderId="0" applyNumberFormat="0" applyBorder="0" applyAlignment="0" applyProtection="0"/>
    <xf numFmtId="0" fontId="56" fillId="49" borderId="19" applyNumberFormat="0" applyAlignment="0" applyProtection="0"/>
    <xf numFmtId="37" fontId="40" fillId="0" borderId="0"/>
    <xf numFmtId="0" fontId="19" fillId="19" borderId="0">
      <alignment horizontal="center"/>
    </xf>
    <xf numFmtId="0" fontId="57" fillId="0" borderId="0" applyNumberFormat="0" applyFill="0" applyBorder="0" applyAlignment="0" applyProtection="0"/>
    <xf numFmtId="0" fontId="10" fillId="0" borderId="0" applyNumberFormat="0" applyFill="0" applyBorder="0" applyAlignment="0" applyProtection="0"/>
    <xf numFmtId="0" fontId="2" fillId="19" borderId="0"/>
    <xf numFmtId="0" fontId="58" fillId="0" borderId="0" applyNumberFormat="0" applyFill="0" applyBorder="0" applyAlignment="0" applyProtection="0"/>
    <xf numFmtId="0" fontId="59" fillId="0" borderId="20" applyNumberFormat="0" applyFill="0" applyAlignment="0" applyProtection="0"/>
    <xf numFmtId="0" fontId="60" fillId="0" borderId="21" applyNumberFormat="0" applyFill="0" applyAlignment="0" applyProtection="0"/>
    <xf numFmtId="0" fontId="61" fillId="0" borderId="22" applyNumberFormat="0" applyFill="0" applyAlignment="0" applyProtection="0"/>
    <xf numFmtId="0" fontId="61" fillId="0" borderId="0" applyNumberFormat="0" applyFill="0" applyBorder="0" applyAlignment="0" applyProtection="0"/>
    <xf numFmtId="0" fontId="62" fillId="0" borderId="23" applyNumberFormat="0" applyFill="0" applyAlignment="0" applyProtection="0"/>
    <xf numFmtId="0" fontId="63" fillId="54" borderId="24" applyNumberFormat="0" applyAlignment="0" applyProtection="0"/>
    <xf numFmtId="0" fontId="41" fillId="0" borderId="0" applyNumberFormat="0" applyFill="0" applyBorder="0" applyAlignment="0" applyProtection="0"/>
  </cellStyleXfs>
  <cellXfs count="113">
    <xf numFmtId="0" fontId="0" fillId="0" borderId="0" xfId="0"/>
    <xf numFmtId="0" fontId="4" fillId="0" borderId="0" xfId="89" applyFont="1" applyAlignment="1">
      <alignment vertical="center"/>
    </xf>
    <xf numFmtId="164" fontId="1" fillId="0" borderId="0" xfId="94" applyNumberFormat="1" applyFont="1" applyFill="1" applyAlignment="1">
      <alignment horizontal="right"/>
    </xf>
    <xf numFmtId="0" fontId="64" fillId="0" borderId="0" xfId="0" applyFont="1" applyFill="1"/>
    <xf numFmtId="3" fontId="1" fillId="0" borderId="25" xfId="0" applyNumberFormat="1" applyFont="1" applyBorder="1" applyAlignment="1">
      <alignment horizontal="left" vertical="center" wrapText="1"/>
    </xf>
    <xf numFmtId="3" fontId="1" fillId="0" borderId="26" xfId="0" applyNumberFormat="1" applyFont="1" applyBorder="1" applyAlignment="1">
      <alignment horizontal="right" vertical="center" wrapText="1"/>
    </xf>
    <xf numFmtId="0" fontId="65" fillId="0" borderId="0" xfId="92" applyFont="1"/>
    <xf numFmtId="0" fontId="65" fillId="0" borderId="0" xfId="89" applyFont="1"/>
    <xf numFmtId="0" fontId="3" fillId="0" borderId="0" xfId="89" applyFont="1"/>
    <xf numFmtId="0" fontId="5" fillId="0" borderId="0" xfId="89" applyFont="1" applyAlignment="1">
      <alignment wrapText="1"/>
    </xf>
    <xf numFmtId="0" fontId="8" fillId="0" borderId="0" xfId="89" applyFont="1" applyAlignment="1">
      <alignment vertical="center" wrapText="1"/>
    </xf>
    <xf numFmtId="0" fontId="1" fillId="0" borderId="0" xfId="89" applyFont="1" applyAlignment="1">
      <alignment wrapText="1"/>
    </xf>
    <xf numFmtId="0" fontId="1" fillId="0" borderId="0" xfId="89" applyFont="1"/>
    <xf numFmtId="0" fontId="5" fillId="0" borderId="0" xfId="0" applyFont="1" applyAlignment="1"/>
    <xf numFmtId="170" fontId="65" fillId="0" borderId="0" xfId="90" applyNumberFormat="1" applyFont="1" applyAlignment="1">
      <alignment horizontal="right" wrapText="1"/>
    </xf>
    <xf numFmtId="14" fontId="65" fillId="0" borderId="0" xfId="90" applyNumberFormat="1" applyFont="1" applyAlignment="1">
      <alignment horizontal="right" wrapText="1"/>
    </xf>
    <xf numFmtId="0" fontId="3" fillId="0" borderId="0" xfId="92" applyFont="1" applyAlignment="1">
      <alignment horizontal="left" vertical="center" wrapText="1"/>
    </xf>
    <xf numFmtId="0" fontId="2" fillId="0" borderId="0" xfId="0" applyFont="1" applyFill="1" applyBorder="1" applyAlignment="1">
      <alignment wrapText="1"/>
    </xf>
    <xf numFmtId="3" fontId="2" fillId="0" borderId="0" xfId="99" applyNumberFormat="1" applyFont="1" applyFill="1" applyBorder="1" applyAlignment="1">
      <alignment vertical="top" wrapText="1"/>
    </xf>
    <xf numFmtId="164" fontId="2" fillId="0" borderId="0" xfId="99" applyNumberFormat="1" applyFont="1" applyFill="1" applyBorder="1" applyAlignment="1">
      <alignment vertical="top" wrapText="1"/>
    </xf>
    <xf numFmtId="0" fontId="5" fillId="0" borderId="0" xfId="89" applyFont="1" applyAlignment="1">
      <alignment horizontal="left" vertical="center"/>
    </xf>
    <xf numFmtId="0" fontId="5" fillId="0" borderId="0" xfId="89" applyFont="1" applyAlignment="1">
      <alignment vertical="center"/>
    </xf>
    <xf numFmtId="164" fontId="1" fillId="0" borderId="0" xfId="94" applyNumberFormat="1" applyFont="1" applyFill="1" applyAlignment="1">
      <alignment horizontal="right" vertical="center"/>
    </xf>
    <xf numFmtId="0" fontId="64" fillId="0" borderId="0" xfId="0" applyFont="1" applyFill="1" applyAlignment="1">
      <alignment vertical="center"/>
    </xf>
    <xf numFmtId="0" fontId="2" fillId="0" borderId="30" xfId="0" applyFont="1" applyFill="1" applyBorder="1" applyAlignment="1">
      <alignment horizontal="left" vertical="center" wrapText="1"/>
    </xf>
    <xf numFmtId="49" fontId="2" fillId="0" borderId="29" xfId="0" applyNumberFormat="1" applyFont="1" applyFill="1" applyBorder="1" applyAlignment="1">
      <alignment horizontal="right" vertical="center" wrapText="1"/>
    </xf>
    <xf numFmtId="0" fontId="2" fillId="0" borderId="29" xfId="0" applyFont="1" applyFill="1" applyBorder="1" applyAlignment="1">
      <alignment horizontal="right" vertical="center" wrapText="1"/>
    </xf>
    <xf numFmtId="0" fontId="1" fillId="0" borderId="0" xfId="0" applyFont="1" applyFill="1" applyAlignment="1">
      <alignment horizontal="right" vertical="center"/>
    </xf>
    <xf numFmtId="164" fontId="1" fillId="0" borderId="0" xfId="0" applyNumberFormat="1" applyFont="1" applyFill="1" applyAlignment="1">
      <alignment vertical="center"/>
    </xf>
    <xf numFmtId="0" fontId="1" fillId="0" borderId="0" xfId="0" applyFont="1" applyFill="1" applyAlignment="1">
      <alignment vertical="center"/>
    </xf>
    <xf numFmtId="0" fontId="2" fillId="0" borderId="0" xfId="0" applyFont="1" applyFill="1" applyAlignment="1">
      <alignment horizontal="left" vertical="center"/>
    </xf>
    <xf numFmtId="0" fontId="1" fillId="0" borderId="0" xfId="0" applyFont="1" applyFill="1" applyAlignment="1">
      <alignment horizontal="left"/>
    </xf>
    <xf numFmtId="3" fontId="1" fillId="0" borderId="27" xfId="0" applyNumberFormat="1" applyFont="1" applyBorder="1" applyAlignment="1">
      <alignment horizontal="right" vertical="center" wrapText="1"/>
    </xf>
    <xf numFmtId="0" fontId="66" fillId="0" borderId="20" xfId="116" applyFont="1"/>
    <xf numFmtId="0" fontId="3" fillId="0" borderId="0" xfId="90" applyFont="1"/>
    <xf numFmtId="0" fontId="6" fillId="0" borderId="0" xfId="80" applyFont="1" applyAlignment="1" applyProtection="1">
      <alignment vertical="center" wrapText="1"/>
    </xf>
    <xf numFmtId="0" fontId="67" fillId="0" borderId="0" xfId="0" applyFont="1"/>
    <xf numFmtId="0" fontId="67" fillId="0" borderId="0" xfId="0" applyFont="1" applyFill="1"/>
    <xf numFmtId="165" fontId="67" fillId="0" borderId="0" xfId="99" applyNumberFormat="1" applyFont="1" applyFill="1"/>
    <xf numFmtId="3" fontId="67" fillId="0" borderId="0" xfId="0" applyNumberFormat="1" applyFont="1" applyFill="1"/>
    <xf numFmtId="1" fontId="67" fillId="0" borderId="0" xfId="99" applyNumberFormat="1" applyFont="1" applyFill="1"/>
    <xf numFmtId="164" fontId="67" fillId="0" borderId="0" xfId="0" applyNumberFormat="1" applyFont="1" applyFill="1"/>
    <xf numFmtId="0" fontId="67" fillId="0" borderId="0" xfId="0" applyFont="1" applyAlignment="1">
      <alignment vertical="center"/>
    </xf>
    <xf numFmtId="164" fontId="67" fillId="0" borderId="0" xfId="0" applyNumberFormat="1" applyFont="1" applyAlignment="1">
      <alignment vertical="center"/>
    </xf>
    <xf numFmtId="0" fontId="67" fillId="0" borderId="0" xfId="0" applyFont="1" applyAlignment="1">
      <alignment vertical="center" wrapText="1"/>
    </xf>
    <xf numFmtId="0" fontId="67" fillId="0" borderId="0" xfId="0" applyFont="1" applyFill="1" applyAlignment="1">
      <alignment vertical="center"/>
    </xf>
    <xf numFmtId="0" fontId="68" fillId="0" borderId="21" xfId="117" applyFont="1" applyAlignment="1">
      <alignment vertical="center" wrapText="1"/>
    </xf>
    <xf numFmtId="0" fontId="14" fillId="0" borderId="0" xfId="89" applyFont="1" applyFill="1" applyAlignment="1">
      <alignment vertical="center" wrapText="1"/>
    </xf>
    <xf numFmtId="0" fontId="14" fillId="0" borderId="0" xfId="89" applyFont="1" applyFill="1" applyAlignment="1">
      <alignment vertical="center"/>
    </xf>
    <xf numFmtId="0" fontId="2" fillId="0" borderId="0" xfId="89" applyFont="1" applyAlignment="1">
      <alignment horizontal="justify" vertical="center" wrapText="1"/>
    </xf>
    <xf numFmtId="0" fontId="14" fillId="0" borderId="0" xfId="89" applyFont="1" applyAlignment="1">
      <alignment horizontal="justify" vertical="center" wrapText="1"/>
    </xf>
    <xf numFmtId="0" fontId="14" fillId="0" borderId="0" xfId="89" applyFont="1" applyAlignment="1">
      <alignment vertical="center" wrapText="1"/>
    </xf>
    <xf numFmtId="0" fontId="1" fillId="0" borderId="0" xfId="89" applyFont="1" applyAlignment="1">
      <alignment vertical="center" wrapText="1"/>
    </xf>
    <xf numFmtId="0" fontId="2" fillId="0" borderId="0" xfId="89" applyFont="1" applyAlignment="1">
      <alignment wrapText="1"/>
    </xf>
    <xf numFmtId="0" fontId="68" fillId="0" borderId="21" xfId="117" applyFont="1" applyAlignment="1">
      <alignment vertical="center"/>
    </xf>
    <xf numFmtId="0" fontId="71" fillId="0" borderId="0" xfId="118" applyFont="1" applyBorder="1" applyAlignment="1">
      <alignment vertical="center"/>
    </xf>
    <xf numFmtId="0" fontId="2" fillId="0" borderId="25" xfId="0" applyFont="1" applyFill="1" applyBorder="1" applyAlignment="1">
      <alignment horizontal="left" vertical="center" wrapText="1"/>
    </xf>
    <xf numFmtId="49" fontId="2" fillId="0" borderId="26" xfId="0" applyNumberFormat="1" applyFont="1" applyFill="1" applyBorder="1" applyAlignment="1">
      <alignment horizontal="right" vertical="center" wrapText="1"/>
    </xf>
    <xf numFmtId="3" fontId="1" fillId="0" borderId="0" xfId="89" applyNumberFormat="1" applyFont="1" applyFill="1" applyBorder="1" applyAlignment="1">
      <alignment horizontal="right" vertical="center"/>
    </xf>
    <xf numFmtId="3" fontId="2" fillId="0" borderId="25" xfId="0" applyNumberFormat="1" applyFont="1" applyBorder="1" applyAlignment="1">
      <alignment horizontal="left" vertical="center" wrapText="1"/>
    </xf>
    <xf numFmtId="3" fontId="2" fillId="0" borderId="26" xfId="0" applyNumberFormat="1" applyFont="1" applyBorder="1" applyAlignment="1">
      <alignment horizontal="right" vertical="center" wrapText="1"/>
    </xf>
    <xf numFmtId="0" fontId="72" fillId="0" borderId="0" xfId="0" applyFont="1" applyAlignment="1">
      <alignment vertical="center"/>
    </xf>
    <xf numFmtId="0" fontId="72" fillId="0" borderId="0" xfId="0" applyFont="1" applyFill="1" applyAlignment="1">
      <alignment vertical="center"/>
    </xf>
    <xf numFmtId="164" fontId="2" fillId="0" borderId="16" xfId="99" applyNumberFormat="1" applyFont="1" applyFill="1" applyBorder="1" applyAlignment="1">
      <alignment horizontal="right" vertical="center" wrapText="1"/>
    </xf>
    <xf numFmtId="164" fontId="1" fillId="0" borderId="16" xfId="99" applyNumberFormat="1" applyFont="1" applyFill="1" applyBorder="1" applyAlignment="1">
      <alignment horizontal="right" vertical="center" wrapText="1"/>
    </xf>
    <xf numFmtId="0" fontId="2" fillId="0" borderId="0" xfId="0" applyFont="1" applyFill="1" applyBorder="1" applyAlignment="1">
      <alignment horizontal="left" vertical="center" wrapText="1"/>
    </xf>
    <xf numFmtId="164" fontId="2" fillId="0" borderId="0" xfId="0" applyNumberFormat="1" applyFont="1" applyFill="1" applyAlignment="1">
      <alignment horizontal="right" vertical="center"/>
    </xf>
    <xf numFmtId="3" fontId="1" fillId="0" borderId="0" xfId="89" applyNumberFormat="1" applyFont="1" applyFill="1" applyAlignment="1">
      <alignment horizontal="right" vertical="center"/>
    </xf>
    <xf numFmtId="3" fontId="2" fillId="0" borderId="31" xfId="0" applyNumberFormat="1" applyFont="1" applyFill="1" applyBorder="1" applyAlignment="1">
      <alignment horizontal="left" vertical="center" wrapText="1"/>
    </xf>
    <xf numFmtId="3" fontId="2" fillId="0" borderId="32" xfId="0" applyNumberFormat="1" applyFont="1" applyFill="1" applyBorder="1" applyAlignment="1">
      <alignment horizontal="right" vertical="center" wrapText="1"/>
    </xf>
    <xf numFmtId="171" fontId="2" fillId="0" borderId="26" xfId="0" applyNumberFormat="1" applyFont="1" applyBorder="1" applyAlignment="1">
      <alignment horizontal="right" vertical="center" wrapText="1"/>
    </xf>
    <xf numFmtId="171" fontId="1" fillId="0" borderId="26" xfId="0" applyNumberFormat="1" applyFont="1" applyBorder="1" applyAlignment="1">
      <alignment horizontal="right" vertical="center" wrapText="1"/>
    </xf>
    <xf numFmtId="171" fontId="2" fillId="0" borderId="26" xfId="0" applyNumberFormat="1" applyFont="1" applyFill="1" applyBorder="1" applyAlignment="1">
      <alignment horizontal="right" vertical="center" wrapText="1"/>
    </xf>
    <xf numFmtId="171" fontId="2" fillId="0" borderId="27" xfId="0" applyNumberFormat="1" applyFont="1" applyBorder="1" applyAlignment="1">
      <alignment horizontal="right" vertical="center" wrapText="1"/>
    </xf>
    <xf numFmtId="171" fontId="2" fillId="0" borderId="32" xfId="0" applyNumberFormat="1" applyFont="1" applyFill="1" applyBorder="1" applyAlignment="1">
      <alignment horizontal="right" vertical="center" wrapText="1"/>
    </xf>
    <xf numFmtId="0" fontId="2" fillId="0" borderId="35" xfId="0" applyFont="1" applyFill="1" applyBorder="1" applyAlignment="1">
      <alignment horizontal="right" vertical="center" wrapText="1"/>
    </xf>
    <xf numFmtId="0" fontId="2" fillId="0" borderId="36" xfId="0" applyFont="1" applyFill="1" applyBorder="1" applyAlignment="1">
      <alignment horizontal="right" vertical="center" wrapText="1"/>
    </xf>
    <xf numFmtId="0" fontId="2" fillId="0" borderId="28" xfId="0" applyFont="1" applyFill="1" applyBorder="1" applyAlignment="1">
      <alignment horizontal="right" vertical="center" wrapText="1"/>
    </xf>
    <xf numFmtId="0" fontId="9" fillId="0" borderId="28" xfId="0" applyFont="1" applyFill="1" applyBorder="1" applyAlignment="1">
      <alignment horizontal="right" vertical="center" wrapText="1"/>
    </xf>
    <xf numFmtId="0" fontId="2" fillId="0" borderId="0" xfId="0" applyFont="1" applyFill="1" applyAlignment="1">
      <alignment horizontal="left" vertical="center" wrapText="1"/>
    </xf>
    <xf numFmtId="3" fontId="2" fillId="0" borderId="16" xfId="99" applyNumberFormat="1" applyFont="1" applyFill="1" applyBorder="1" applyAlignment="1">
      <alignment vertical="center" wrapText="1"/>
    </xf>
    <xf numFmtId="3" fontId="2" fillId="0" borderId="16" xfId="0" applyNumberFormat="1" applyFont="1" applyFill="1" applyBorder="1" applyAlignment="1">
      <alignment vertical="center" wrapText="1"/>
    </xf>
    <xf numFmtId="3" fontId="9" fillId="0" borderId="16" xfId="0" applyNumberFormat="1" applyFont="1" applyFill="1" applyBorder="1" applyAlignment="1">
      <alignment vertical="center" wrapText="1"/>
    </xf>
    <xf numFmtId="9" fontId="67" fillId="0" borderId="0" xfId="99" applyFont="1" applyAlignment="1">
      <alignment vertical="center"/>
    </xf>
    <xf numFmtId="0" fontId="1" fillId="0" borderId="0" xfId="0" applyFont="1" applyFill="1" applyAlignment="1">
      <alignment horizontal="left" vertical="center" wrapText="1"/>
    </xf>
    <xf numFmtId="3" fontId="1" fillId="0" borderId="16" xfId="99" applyNumberFormat="1" applyFont="1" applyFill="1" applyBorder="1" applyAlignment="1">
      <alignment vertical="center" wrapText="1"/>
    </xf>
    <xf numFmtId="3" fontId="1" fillId="0" borderId="16" xfId="0" applyNumberFormat="1" applyFont="1" applyFill="1" applyBorder="1" applyAlignment="1">
      <alignment vertical="center" wrapText="1"/>
    </xf>
    <xf numFmtId="3" fontId="8" fillId="0" borderId="16" xfId="0" applyNumberFormat="1" applyFont="1" applyFill="1" applyBorder="1" applyAlignment="1">
      <alignment vertical="center" wrapText="1"/>
    </xf>
    <xf numFmtId="3" fontId="67" fillId="0" borderId="0" xfId="0" applyNumberFormat="1" applyFont="1" applyAlignment="1">
      <alignment vertical="center"/>
    </xf>
    <xf numFmtId="3" fontId="9" fillId="0" borderId="16" xfId="99" applyNumberFormat="1" applyFont="1" applyFill="1" applyBorder="1" applyAlignment="1">
      <alignment vertical="center" wrapText="1"/>
    </xf>
    <xf numFmtId="0" fontId="2" fillId="0" borderId="0" xfId="0" applyFont="1" applyFill="1" applyAlignment="1">
      <alignment vertical="center" wrapText="1"/>
    </xf>
    <xf numFmtId="3" fontId="2" fillId="0" borderId="16" xfId="99" applyNumberFormat="1" applyFont="1" applyFill="1" applyBorder="1" applyAlignment="1">
      <alignment horizontal="right" vertical="center" wrapText="1"/>
    </xf>
    <xf numFmtId="3" fontId="9" fillId="0" borderId="16" xfId="99" applyNumberFormat="1" applyFont="1" applyFill="1" applyBorder="1" applyAlignment="1">
      <alignment horizontal="right" vertical="center" wrapText="1"/>
    </xf>
    <xf numFmtId="165" fontId="67" fillId="0" borderId="0" xfId="99" applyNumberFormat="1" applyFont="1" applyAlignment="1">
      <alignment vertical="center"/>
    </xf>
    <xf numFmtId="0" fontId="2" fillId="0" borderId="33" xfId="0" applyFont="1" applyFill="1" applyBorder="1" applyAlignment="1">
      <alignment vertical="center" wrapText="1"/>
    </xf>
    <xf numFmtId="3" fontId="2" fillId="0" borderId="34" xfId="99" applyNumberFormat="1" applyFont="1" applyFill="1" applyBorder="1" applyAlignment="1">
      <alignment vertical="center" wrapText="1"/>
    </xf>
    <xf numFmtId="3" fontId="9" fillId="0" borderId="34" xfId="99" applyNumberFormat="1" applyFont="1" applyFill="1" applyBorder="1" applyAlignment="1">
      <alignment vertical="center" wrapText="1"/>
    </xf>
    <xf numFmtId="164" fontId="2" fillId="0" borderId="34" xfId="99" applyNumberFormat="1" applyFont="1" applyFill="1" applyBorder="1" applyAlignment="1">
      <alignment vertical="center" wrapText="1"/>
    </xf>
    <xf numFmtId="49" fontId="74" fillId="0" borderId="26" xfId="0" applyNumberFormat="1" applyFont="1" applyFill="1" applyBorder="1" applyAlignment="1">
      <alignment horizontal="right" vertical="center" wrapText="1"/>
    </xf>
    <xf numFmtId="0" fontId="73" fillId="0" borderId="0" xfId="0" applyFont="1" applyFill="1" applyAlignment="1">
      <alignment vertical="center"/>
    </xf>
    <xf numFmtId="3" fontId="73" fillId="0" borderId="0" xfId="0" applyNumberFormat="1" applyFont="1" applyFill="1" applyBorder="1" applyAlignment="1" applyProtection="1">
      <alignment horizontal="right" vertical="center"/>
    </xf>
    <xf numFmtId="3" fontId="73" fillId="0" borderId="0" xfId="89" applyNumberFormat="1" applyFont="1" applyFill="1" applyAlignment="1">
      <alignment horizontal="right" vertical="center"/>
    </xf>
    <xf numFmtId="0" fontId="73" fillId="0" borderId="0" xfId="0" applyFont="1" applyFill="1" applyAlignment="1">
      <alignment horizontal="left" vertical="center"/>
    </xf>
    <xf numFmtId="0" fontId="2" fillId="0" borderId="0" xfId="0" applyFont="1" applyFill="1" applyAlignment="1">
      <alignment horizontal="left" vertical="center"/>
    </xf>
    <xf numFmtId="0" fontId="8" fillId="0" borderId="0" xfId="0" applyFont="1" applyFill="1" applyBorder="1" applyAlignment="1">
      <alignment horizontal="left" vertical="center" wrapText="1"/>
    </xf>
    <xf numFmtId="0" fontId="1" fillId="0" borderId="0" xfId="0" applyFont="1" applyFill="1" applyAlignment="1">
      <alignment horizontal="left"/>
    </xf>
    <xf numFmtId="0" fontId="1" fillId="0" borderId="0" xfId="0" applyFont="1" applyFill="1" applyAlignment="1">
      <alignment horizontal="left" wrapText="1"/>
    </xf>
    <xf numFmtId="0" fontId="2" fillId="0" borderId="28" xfId="0" applyFont="1" applyFill="1" applyBorder="1" applyAlignment="1">
      <alignment horizontal="center" vertical="center"/>
    </xf>
    <xf numFmtId="0" fontId="2" fillId="0" borderId="16" xfId="0" applyFont="1" applyFill="1" applyBorder="1" applyAlignment="1">
      <alignment horizontal="left" vertical="top" wrapText="1"/>
    </xf>
    <xf numFmtId="0" fontId="2" fillId="0" borderId="28" xfId="0" applyFont="1" applyFill="1" applyBorder="1" applyAlignment="1">
      <alignment horizontal="left" vertical="top" wrapText="1"/>
    </xf>
    <xf numFmtId="0" fontId="2" fillId="0" borderId="0" xfId="0" applyFont="1" applyFill="1" applyAlignment="1">
      <alignment horizontal="left"/>
    </xf>
    <xf numFmtId="0" fontId="73" fillId="0" borderId="0" xfId="89" applyNumberFormat="1" applyFont="1" applyFill="1" applyAlignment="1">
      <alignment horizontal="right" vertical="center"/>
    </xf>
    <xf numFmtId="1" fontId="73" fillId="0" borderId="0" xfId="89" applyNumberFormat="1" applyFont="1" applyFill="1" applyAlignment="1">
      <alignment horizontal="right" vertical="center"/>
    </xf>
  </cellXfs>
  <cellStyles count="123">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20% - Accent1" xfId="7"/>
    <cellStyle name="20% - Accent2" xfId="8"/>
    <cellStyle name="20% - Accent3" xfId="9"/>
    <cellStyle name="20% - Accent4" xfId="10"/>
    <cellStyle name="20% - Accent5" xfId="11"/>
    <cellStyle name="20% - Accent6" xfId="12"/>
    <cellStyle name="40 % - Accent1" xfId="13" builtinId="31" customBuiltin="1"/>
    <cellStyle name="40 % - Accent2" xfId="14" builtinId="35" customBuiltin="1"/>
    <cellStyle name="40 % - Accent3" xfId="15" builtinId="39" customBuiltin="1"/>
    <cellStyle name="40 % - Accent4" xfId="16" builtinId="43" customBuiltin="1"/>
    <cellStyle name="40 % - Accent5" xfId="17" builtinId="47" customBuiltin="1"/>
    <cellStyle name="40 % - Accent6" xfId="18" builtinId="51" customBuiltin="1"/>
    <cellStyle name="40% - Accent1" xfId="19"/>
    <cellStyle name="40% - Accent2" xfId="20"/>
    <cellStyle name="40% - Accent3" xfId="21"/>
    <cellStyle name="40% - Accent4" xfId="22"/>
    <cellStyle name="40% - Accent5" xfId="23"/>
    <cellStyle name="40% - Accent6" xfId="24"/>
    <cellStyle name="60 % - Accent1" xfId="25" builtinId="32" customBuiltin="1"/>
    <cellStyle name="60 % - Accent2" xfId="26" builtinId="36" customBuiltin="1"/>
    <cellStyle name="60 % - Accent3" xfId="27" builtinId="40" customBuiltin="1"/>
    <cellStyle name="60 % - Accent4" xfId="28" builtinId="44" customBuiltin="1"/>
    <cellStyle name="60 % - Accent5" xfId="29" builtinId="48" customBuiltin="1"/>
    <cellStyle name="60 % - Accent6" xfId="30" builtinId="52" customBuiltin="1"/>
    <cellStyle name="60% - Accent1" xfId="31"/>
    <cellStyle name="60% - Accent2" xfId="32"/>
    <cellStyle name="60% - Accent3" xfId="33"/>
    <cellStyle name="60% - Accent4" xfId="34"/>
    <cellStyle name="60% - Accent5" xfId="35"/>
    <cellStyle name="60% - Accent6" xfId="36"/>
    <cellStyle name="Accent1" xfId="37" builtinId="29" customBuiltin="1"/>
    <cellStyle name="Accent2" xfId="38" builtinId="33" customBuiltin="1"/>
    <cellStyle name="Accent3" xfId="39" builtinId="37" customBuiltin="1"/>
    <cellStyle name="Accent4" xfId="40" builtinId="41" customBuiltin="1"/>
    <cellStyle name="Accent5" xfId="41" builtinId="45" customBuiltin="1"/>
    <cellStyle name="Accent6" xfId="42" builtinId="49" customBuiltin="1"/>
    <cellStyle name="Avertissement" xfId="43" builtinId="11" customBuiltin="1"/>
    <cellStyle name="Bad" xfId="44"/>
    <cellStyle name="bin" xfId="45"/>
    <cellStyle name="Calcul" xfId="46" builtinId="22" customBuiltin="1"/>
    <cellStyle name="Calculation" xfId="47"/>
    <cellStyle name="cell" xfId="48"/>
    <cellStyle name="Cellule liée" xfId="49" builtinId="24" customBuiltin="1"/>
    <cellStyle name="Check Cell" xfId="50"/>
    <cellStyle name="Col&amp;RowHeadings" xfId="51"/>
    <cellStyle name="ColCodes" xfId="52"/>
    <cellStyle name="ColTitles" xfId="53"/>
    <cellStyle name="column" xfId="54"/>
    <cellStyle name="Comma [0]_B3.1a" xfId="55"/>
    <cellStyle name="Comma 2" xfId="56"/>
    <cellStyle name="Comma_B3.1a" xfId="57"/>
    <cellStyle name="Currency [0]_B3.1a" xfId="58"/>
    <cellStyle name="Currency_B3.1a" xfId="59"/>
    <cellStyle name="DataEntryCells" xfId="60"/>
    <cellStyle name="Entrée" xfId="61" builtinId="20" customBuiltin="1"/>
    <cellStyle name="Explanatory Text" xfId="62"/>
    <cellStyle name="formula" xfId="63"/>
    <cellStyle name="gap" xfId="64"/>
    <cellStyle name="Good" xfId="65"/>
    <cellStyle name="GreyBackground" xfId="66"/>
    <cellStyle name="Heading 1" xfId="67"/>
    <cellStyle name="Heading 2" xfId="68"/>
    <cellStyle name="Heading 3" xfId="69"/>
    <cellStyle name="Heading 4" xfId="70"/>
    <cellStyle name="Hyperlink 2" xfId="71"/>
    <cellStyle name="Input" xfId="72"/>
    <cellStyle name="Insatisfaisant" xfId="73" builtinId="27" customBuiltin="1"/>
    <cellStyle name="ISC" xfId="74"/>
    <cellStyle name="level1a" xfId="75"/>
    <cellStyle name="level2" xfId="76"/>
    <cellStyle name="level2a" xfId="77"/>
    <cellStyle name="level3" xfId="78"/>
    <cellStyle name="Lien hypertexte" xfId="79" builtinId="8" customBuiltin="1"/>
    <cellStyle name="Lien hypertexte 2" xfId="80"/>
    <cellStyle name="Lien hypertexte 3" xfId="81"/>
    <cellStyle name="Lien hypertexte 4" xfId="82"/>
    <cellStyle name="Lien hypertexte visité" xfId="83" builtinId="9" customBuiltin="1"/>
    <cellStyle name="Linked Cell" xfId="84"/>
    <cellStyle name="Migliaia (0)_conti99" xfId="85"/>
    <cellStyle name="Neutral" xfId="86"/>
    <cellStyle name="Neutre" xfId="87" builtinId="28" customBuiltin="1"/>
    <cellStyle name="Normaali_Y8_Fin02" xfId="88"/>
    <cellStyle name="Normal" xfId="0" builtinId="0"/>
    <cellStyle name="Normal 2" xfId="89"/>
    <cellStyle name="Normal 2 2" xfId="90"/>
    <cellStyle name="Normal 2 3" xfId="91"/>
    <cellStyle name="Normal 2_TC_A1" xfId="92"/>
    <cellStyle name="Normal 3" xfId="93"/>
    <cellStyle name="Normal 3 2" xfId="94"/>
    <cellStyle name="Normal 4" xfId="95"/>
    <cellStyle name="Output" xfId="96"/>
    <cellStyle name="Percent 2" xfId="97"/>
    <cellStyle name="Percent_1 SubOverv.USd" xfId="98"/>
    <cellStyle name="Pourcentage" xfId="99" builtinId="5"/>
    <cellStyle name="Pourcentage 2" xfId="100"/>
    <cellStyle name="Prozent_SubCatperStud" xfId="101"/>
    <cellStyle name="row" xfId="102"/>
    <cellStyle name="RowCodes" xfId="103"/>
    <cellStyle name="Row-Col Headings" xfId="104"/>
    <cellStyle name="RowTitles_CENTRAL_GOVT" xfId="105"/>
    <cellStyle name="RowTitles-Col2" xfId="106"/>
    <cellStyle name="RowTitles-Detail" xfId="107"/>
    <cellStyle name="Satisfaisant" xfId="108" builtinId="26" customBuiltin="1"/>
    <cellStyle name="Sortie" xfId="109" builtinId="21" customBuiltin="1"/>
    <cellStyle name="Standard_Info" xfId="110"/>
    <cellStyle name="temp" xfId="111"/>
    <cellStyle name="Texte explicatif" xfId="112" builtinId="53" customBuiltin="1"/>
    <cellStyle name="Title" xfId="113"/>
    <cellStyle name="title1" xfId="114"/>
    <cellStyle name="Titre" xfId="115" builtinId="15" customBuiltin="1"/>
    <cellStyle name="Titre 1" xfId="116" builtinId="16" customBuiltin="1"/>
    <cellStyle name="Titre 2" xfId="117" builtinId="17" customBuiltin="1"/>
    <cellStyle name="Titre 3" xfId="118" builtinId="18" customBuiltin="1"/>
    <cellStyle name="Titre 4" xfId="119" builtinId="19" customBuiltin="1"/>
    <cellStyle name="Total" xfId="120" builtinId="25" customBuiltin="1"/>
    <cellStyle name="Vérification" xfId="121" builtinId="23" customBuiltin="1"/>
    <cellStyle name="Warning Text" xfId="122"/>
  </cellStyles>
  <dxfs count="26">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0" formatCode="General"/>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auto="1"/>
        </patternFill>
      </fill>
      <alignment horizontal="general" vertical="center" textRotation="0" wrapText="0" indent="0" justifyLastLine="0" shrinkToFit="0" readingOrder="0"/>
    </dxf>
    <dxf>
      <numFmt numFmtId="30" formatCode="@"/>
      <alignment vertical="center" textRotation="0" indent="0" justifyLastLine="0" shrinkToFit="0" readingOrder="0"/>
    </dxf>
    <dxf>
      <font>
        <b val="0"/>
        <i val="0"/>
        <strike val="0"/>
        <condense val="0"/>
        <extend val="0"/>
        <outline val="0"/>
        <shadow val="0"/>
        <u val="none"/>
        <vertAlign val="baseline"/>
        <sz val="8"/>
        <color auto="1"/>
        <name val="Arial"/>
        <scheme val="none"/>
      </font>
      <numFmt numFmtId="30" formatCode="@"/>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8"/>
        <color auto="1"/>
        <name val="Arial"/>
        <scheme val="none"/>
      </font>
      <numFmt numFmtId="30" formatCode="@"/>
      <fill>
        <patternFill patternType="none">
          <fgColor indexed="64"/>
          <bgColor auto="1"/>
        </patternFill>
      </fill>
      <alignment horizontal="right" vertical="center" textRotation="0" wrapText="1" indent="0" justifyLastLine="0" shrinkToFit="0" readingOrder="0"/>
      <border diagonalUp="0" diagonalDown="0" outline="0">
        <left style="thin">
          <color theme="0"/>
        </left>
        <right style="thin">
          <color theme="0"/>
        </right>
        <top/>
        <bottom/>
      </border>
    </dxf>
    <dxf>
      <font>
        <b/>
        <i val="0"/>
      </font>
      <fill>
        <patternFill patternType="none">
          <bgColor auto="1"/>
        </patternFill>
      </fill>
      <border diagonalUp="0" diagonalDown="0">
        <left/>
        <right/>
        <top style="thin">
          <color auto="1"/>
        </top>
        <bottom/>
        <vertical/>
        <horizontal/>
      </border>
    </dxf>
    <dxf>
      <font>
        <b/>
        <i val="0"/>
      </font>
      <fill>
        <patternFill patternType="none">
          <bgColor auto="1"/>
        </patternFill>
      </fill>
      <border>
        <bottom style="thin">
          <color auto="1"/>
        </bottom>
      </border>
    </dxf>
    <dxf>
      <font>
        <b val="0"/>
        <i val="0"/>
      </font>
      <fill>
        <patternFill patternType="none">
          <bgColor auto="1"/>
        </patternFill>
      </fill>
      <border diagonalUp="0" diagonalDown="0">
        <left/>
        <right/>
        <top/>
        <bottom/>
        <vertical/>
        <horizontal/>
      </border>
    </dxf>
  </dxfs>
  <tableStyles count="1" defaultTableStyle="TableStyleMedium2" defaultPivotStyle="PivotStyleLight16">
    <tableStyle name="Style de tableau 1" pivot="0" count="3">
      <tableStyleElement type="wholeTable" dxfId="25"/>
      <tableStyleElement type="headerRow" dxfId="24"/>
      <tableStyleElement type="totalRow" dxfId="2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'6.03 Graphique 1'!$A$3</c:f>
          <c:strCache>
            <c:ptCount val="1"/>
            <c:pt idx="0">
              <c:v>[1] Évolution des nouveaux entrants à l'université par discipline, périmètre universitaire strict, hors inscriptions simultanées université-CPGE</c:v>
            </c:pt>
          </c:strCache>
        </c:strRef>
      </c:tx>
      <c:layout>
        <c:manualLayout>
          <c:xMode val="edge"/>
          <c:yMode val="edge"/>
          <c:x val="0.14744897302601861"/>
          <c:y val="8.6206896551724137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6.5358705161854769E-2"/>
          <c:y val="4.0668119099491647E-2"/>
          <c:w val="0.89019685039370078"/>
          <c:h val="0.65959686411747553"/>
        </c:manualLayout>
      </c:layout>
      <c:lineChart>
        <c:grouping val="standard"/>
        <c:varyColors val="0"/>
        <c:ser>
          <c:idx val="0"/>
          <c:order val="0"/>
          <c:tx>
            <c:strRef>
              <c:f>'6.03 Graphique 1'!$A$37</c:f>
              <c:strCache>
                <c:ptCount val="1"/>
                <c:pt idx="0">
                  <c:v>Droit, sciences politiques</c:v>
                </c:pt>
              </c:strCache>
            </c:strRef>
          </c:tx>
          <c:spPr>
            <a:ln w="28575" cap="rnd">
              <a:solidFill>
                <a:schemeClr val="accent1"/>
              </a:solidFill>
              <a:round/>
            </a:ln>
            <a:effectLst/>
          </c:spPr>
          <c:marker>
            <c:symbol val="none"/>
          </c:marker>
          <c:cat>
            <c:strRef>
              <c:f>'6.03 Graphique 1'!$B$36:$J$36</c:f>
              <c:strCache>
                <c:ptCount val="9"/>
                <c:pt idx="0">
                  <c:v>2016
2017</c:v>
                </c:pt>
                <c:pt idx="1">
                  <c:v>2017
2018</c:v>
                </c:pt>
                <c:pt idx="2">
                  <c:v>2018
2019</c:v>
                </c:pt>
                <c:pt idx="3">
                  <c:v>2019
2020</c:v>
                </c:pt>
                <c:pt idx="4">
                  <c:v>2020
2021</c:v>
                </c:pt>
                <c:pt idx="5">
                  <c:v>2021
2022</c:v>
                </c:pt>
                <c:pt idx="6">
                  <c:v>2022
2023</c:v>
                </c:pt>
                <c:pt idx="7">
                  <c:v>2023
2024</c:v>
                </c:pt>
                <c:pt idx="8">
                  <c:v>2024
2025</c:v>
                </c:pt>
              </c:strCache>
            </c:strRef>
          </c:cat>
          <c:val>
            <c:numRef>
              <c:f>'6.03 Graphique 1'!$B$37:$J$37</c:f>
              <c:numCache>
                <c:formatCode>#,##0</c:formatCode>
                <c:ptCount val="9"/>
                <c:pt idx="0">
                  <c:v>98</c:v>
                </c:pt>
                <c:pt idx="1">
                  <c:v>95</c:v>
                </c:pt>
                <c:pt idx="2">
                  <c:v>126</c:v>
                </c:pt>
                <c:pt idx="3">
                  <c:v>143</c:v>
                </c:pt>
                <c:pt idx="4">
                  <c:v>143</c:v>
                </c:pt>
                <c:pt idx="5">
                  <c:v>139</c:v>
                </c:pt>
                <c:pt idx="6">
                  <c:v>137</c:v>
                </c:pt>
                <c:pt idx="7">
                  <c:v>123</c:v>
                </c:pt>
                <c:pt idx="8" formatCode="General">
                  <c:v>173</c:v>
                </c:pt>
              </c:numCache>
            </c:numRef>
          </c:val>
          <c:smooth val="0"/>
          <c:extLst>
            <c:ext xmlns:c16="http://schemas.microsoft.com/office/drawing/2014/chart" uri="{C3380CC4-5D6E-409C-BE32-E72D297353CC}">
              <c16:uniqueId val="{00000000-A7FD-4A07-99E9-EC5804195E98}"/>
            </c:ext>
          </c:extLst>
        </c:ser>
        <c:ser>
          <c:idx val="1"/>
          <c:order val="1"/>
          <c:tx>
            <c:strRef>
              <c:f>'6.03 Graphique 1'!$A$38</c:f>
              <c:strCache>
                <c:ptCount val="1"/>
                <c:pt idx="0">
                  <c:v>Économie, gestion, AES</c:v>
                </c:pt>
              </c:strCache>
            </c:strRef>
          </c:tx>
          <c:spPr>
            <a:ln w="28575" cap="rnd">
              <a:solidFill>
                <a:schemeClr val="accent2"/>
              </a:solidFill>
              <a:round/>
            </a:ln>
            <a:effectLst/>
          </c:spPr>
          <c:marker>
            <c:symbol val="none"/>
          </c:marker>
          <c:dLbls>
            <c:dLbl>
              <c:idx val="8"/>
              <c:layout/>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A7FD-4A07-99E9-EC5804195E9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'6.03 Graphique 1'!$B$36:$J$36</c:f>
              <c:strCache>
                <c:ptCount val="9"/>
                <c:pt idx="0">
                  <c:v>2016
2017</c:v>
                </c:pt>
                <c:pt idx="1">
                  <c:v>2017
2018</c:v>
                </c:pt>
                <c:pt idx="2">
                  <c:v>2018
2019</c:v>
                </c:pt>
                <c:pt idx="3">
                  <c:v>2019
2020</c:v>
                </c:pt>
                <c:pt idx="4">
                  <c:v>2020
2021</c:v>
                </c:pt>
                <c:pt idx="5">
                  <c:v>2021
2022</c:v>
                </c:pt>
                <c:pt idx="6">
                  <c:v>2022
2023</c:v>
                </c:pt>
                <c:pt idx="7">
                  <c:v>2023
2024</c:v>
                </c:pt>
                <c:pt idx="8">
                  <c:v>2024
2025</c:v>
                </c:pt>
              </c:strCache>
            </c:strRef>
          </c:cat>
          <c:val>
            <c:numRef>
              <c:f>'6.03 Graphique 1'!$B$38:$J$38</c:f>
              <c:numCache>
                <c:formatCode>#,##0</c:formatCode>
                <c:ptCount val="9"/>
                <c:pt idx="0">
                  <c:v>60</c:v>
                </c:pt>
                <c:pt idx="1">
                  <c:v>63</c:v>
                </c:pt>
                <c:pt idx="2">
                  <c:v>51</c:v>
                </c:pt>
                <c:pt idx="3">
                  <c:v>60</c:v>
                </c:pt>
                <c:pt idx="4">
                  <c:v>63</c:v>
                </c:pt>
                <c:pt idx="5">
                  <c:v>57</c:v>
                </c:pt>
                <c:pt idx="6">
                  <c:v>59</c:v>
                </c:pt>
                <c:pt idx="7">
                  <c:v>70</c:v>
                </c:pt>
                <c:pt idx="8" formatCode="General">
                  <c:v>52</c:v>
                </c:pt>
              </c:numCache>
            </c:numRef>
          </c:val>
          <c:smooth val="0"/>
          <c:extLst>
            <c:ext xmlns:c16="http://schemas.microsoft.com/office/drawing/2014/chart" uri="{C3380CC4-5D6E-409C-BE32-E72D297353CC}">
              <c16:uniqueId val="{00000001-A7FD-4A07-99E9-EC5804195E98}"/>
            </c:ext>
          </c:extLst>
        </c:ser>
        <c:ser>
          <c:idx val="2"/>
          <c:order val="2"/>
          <c:tx>
            <c:strRef>
              <c:f>'6.03 Graphique 1'!$A$39</c:f>
              <c:strCache>
                <c:ptCount val="1"/>
                <c:pt idx="0">
                  <c:v>Arts, lettres, langues, SHS</c:v>
                </c:pt>
              </c:strCache>
            </c:strRef>
          </c:tx>
          <c:spPr>
            <a:ln w="28575" cap="rnd">
              <a:solidFill>
                <a:schemeClr val="accent3"/>
              </a:solidFill>
              <a:round/>
            </a:ln>
            <a:effectLst/>
          </c:spPr>
          <c:marker>
            <c:symbol val="none"/>
          </c:marker>
          <c:dLbls>
            <c:dLbl>
              <c:idx val="8"/>
              <c:layout/>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A7FD-4A07-99E9-EC5804195E9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'6.03 Graphique 1'!$B$36:$J$36</c:f>
              <c:strCache>
                <c:ptCount val="9"/>
                <c:pt idx="0">
                  <c:v>2016
2017</c:v>
                </c:pt>
                <c:pt idx="1">
                  <c:v>2017
2018</c:v>
                </c:pt>
                <c:pt idx="2">
                  <c:v>2018
2019</c:v>
                </c:pt>
                <c:pt idx="3">
                  <c:v>2019
2020</c:v>
                </c:pt>
                <c:pt idx="4">
                  <c:v>2020
2021</c:v>
                </c:pt>
                <c:pt idx="5">
                  <c:v>2021
2022</c:v>
                </c:pt>
                <c:pt idx="6">
                  <c:v>2022
2023</c:v>
                </c:pt>
                <c:pt idx="7">
                  <c:v>2023
2024</c:v>
                </c:pt>
                <c:pt idx="8">
                  <c:v>2024
2025</c:v>
                </c:pt>
              </c:strCache>
            </c:strRef>
          </c:cat>
          <c:val>
            <c:numRef>
              <c:f>'6.03 Graphique 1'!$B$39:$J$39</c:f>
              <c:numCache>
                <c:formatCode>#,##0</c:formatCode>
                <c:ptCount val="9"/>
                <c:pt idx="0">
                  <c:v>319</c:v>
                </c:pt>
                <c:pt idx="1">
                  <c:v>360</c:v>
                </c:pt>
                <c:pt idx="2">
                  <c:v>294</c:v>
                </c:pt>
                <c:pt idx="3">
                  <c:v>267</c:v>
                </c:pt>
                <c:pt idx="4">
                  <c:v>332</c:v>
                </c:pt>
                <c:pt idx="5">
                  <c:v>332</c:v>
                </c:pt>
                <c:pt idx="6">
                  <c:v>274</c:v>
                </c:pt>
                <c:pt idx="7">
                  <c:v>245</c:v>
                </c:pt>
                <c:pt idx="8" formatCode="0">
                  <c:v>253</c:v>
                </c:pt>
              </c:numCache>
            </c:numRef>
          </c:val>
          <c:smooth val="0"/>
          <c:extLst>
            <c:ext xmlns:c16="http://schemas.microsoft.com/office/drawing/2014/chart" uri="{C3380CC4-5D6E-409C-BE32-E72D297353CC}">
              <c16:uniqueId val="{00000002-A7FD-4A07-99E9-EC5804195E98}"/>
            </c:ext>
          </c:extLst>
        </c:ser>
        <c:ser>
          <c:idx val="3"/>
          <c:order val="3"/>
          <c:tx>
            <c:strRef>
              <c:f>'6.03 Graphique 1'!$A$40</c:f>
              <c:strCache>
                <c:ptCount val="1"/>
                <c:pt idx="0">
                  <c:v>Sciences</c:v>
                </c:pt>
              </c:strCache>
            </c:strRef>
          </c:tx>
          <c:spPr>
            <a:ln w="28575" cap="rnd">
              <a:solidFill>
                <a:schemeClr val="accent4"/>
              </a:solidFill>
              <a:round/>
            </a:ln>
            <a:effectLst/>
          </c:spPr>
          <c:marker>
            <c:symbol val="none"/>
          </c:marker>
          <c:dLbls>
            <c:dLbl>
              <c:idx val="8"/>
              <c:layout/>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A7FD-4A07-99E9-EC5804195E9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'6.03 Graphique 1'!$B$36:$J$36</c:f>
              <c:strCache>
                <c:ptCount val="9"/>
                <c:pt idx="0">
                  <c:v>2016
2017</c:v>
                </c:pt>
                <c:pt idx="1">
                  <c:v>2017
2018</c:v>
                </c:pt>
                <c:pt idx="2">
                  <c:v>2018
2019</c:v>
                </c:pt>
                <c:pt idx="3">
                  <c:v>2019
2020</c:v>
                </c:pt>
                <c:pt idx="4">
                  <c:v>2020
2021</c:v>
                </c:pt>
                <c:pt idx="5">
                  <c:v>2021
2022</c:v>
                </c:pt>
                <c:pt idx="6">
                  <c:v>2022
2023</c:v>
                </c:pt>
                <c:pt idx="7">
                  <c:v>2023
2024</c:v>
                </c:pt>
                <c:pt idx="8">
                  <c:v>2024
2025</c:v>
                </c:pt>
              </c:strCache>
            </c:strRef>
          </c:cat>
          <c:val>
            <c:numRef>
              <c:f>'6.03 Graphique 1'!$B$40:$J$40</c:f>
              <c:numCache>
                <c:formatCode>#,##0</c:formatCode>
                <c:ptCount val="9"/>
                <c:pt idx="0">
                  <c:v>136</c:v>
                </c:pt>
                <c:pt idx="1">
                  <c:v>103</c:v>
                </c:pt>
                <c:pt idx="2">
                  <c:v>159</c:v>
                </c:pt>
                <c:pt idx="3">
                  <c:v>145</c:v>
                </c:pt>
                <c:pt idx="4">
                  <c:v>156</c:v>
                </c:pt>
                <c:pt idx="5">
                  <c:v>160</c:v>
                </c:pt>
                <c:pt idx="6">
                  <c:v>139</c:v>
                </c:pt>
                <c:pt idx="7">
                  <c:v>146</c:v>
                </c:pt>
                <c:pt idx="8" formatCode="General">
                  <c:v>146</c:v>
                </c:pt>
              </c:numCache>
            </c:numRef>
          </c:val>
          <c:smooth val="0"/>
          <c:extLst>
            <c:ext xmlns:c16="http://schemas.microsoft.com/office/drawing/2014/chart" uri="{C3380CC4-5D6E-409C-BE32-E72D297353CC}">
              <c16:uniqueId val="{00000003-A7FD-4A07-99E9-EC5804195E98}"/>
            </c:ext>
          </c:extLst>
        </c:ser>
        <c:ser>
          <c:idx val="4"/>
          <c:order val="4"/>
          <c:tx>
            <c:strRef>
              <c:f>'6.03 Graphique 1'!$A$41</c:f>
              <c:strCache>
                <c:ptCount val="1"/>
                <c:pt idx="0">
                  <c:v>Staps</c:v>
                </c:pt>
              </c:strCache>
            </c:strRef>
          </c:tx>
          <c:spPr>
            <a:ln w="28575" cap="rnd">
              <a:solidFill>
                <a:schemeClr val="accent5"/>
              </a:solidFill>
              <a:round/>
            </a:ln>
            <a:effectLst/>
          </c:spPr>
          <c:marker>
            <c:symbol val="none"/>
          </c:marker>
          <c:dLbls>
            <c:dLbl>
              <c:idx val="8"/>
              <c:layout/>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A7FD-4A07-99E9-EC5804195E9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'6.03 Graphique 1'!$B$36:$J$36</c:f>
              <c:strCache>
                <c:ptCount val="9"/>
                <c:pt idx="0">
                  <c:v>2016
2017</c:v>
                </c:pt>
                <c:pt idx="1">
                  <c:v>2017
2018</c:v>
                </c:pt>
                <c:pt idx="2">
                  <c:v>2018
2019</c:v>
                </c:pt>
                <c:pt idx="3">
                  <c:v>2019
2020</c:v>
                </c:pt>
                <c:pt idx="4">
                  <c:v>2020
2021</c:v>
                </c:pt>
                <c:pt idx="5">
                  <c:v>2021
2022</c:v>
                </c:pt>
                <c:pt idx="6">
                  <c:v>2022
2023</c:v>
                </c:pt>
                <c:pt idx="7">
                  <c:v>2023
2024</c:v>
                </c:pt>
                <c:pt idx="8">
                  <c:v>2024
2025</c:v>
                </c:pt>
              </c:strCache>
            </c:strRef>
          </c:cat>
          <c:val>
            <c:numRef>
              <c:f>'6.03 Graphique 1'!$B$41:$J$41</c:f>
              <c:numCache>
                <c:formatCode>#,##0</c:formatCode>
                <c:ptCount val="9"/>
                <c:pt idx="0">
                  <c:v>79</c:v>
                </c:pt>
                <c:pt idx="1">
                  <c:v>84</c:v>
                </c:pt>
                <c:pt idx="2">
                  <c:v>87</c:v>
                </c:pt>
                <c:pt idx="3">
                  <c:v>78</c:v>
                </c:pt>
                <c:pt idx="4">
                  <c:v>83</c:v>
                </c:pt>
                <c:pt idx="5">
                  <c:v>70</c:v>
                </c:pt>
                <c:pt idx="6">
                  <c:v>74</c:v>
                </c:pt>
                <c:pt idx="7">
                  <c:v>77</c:v>
                </c:pt>
                <c:pt idx="8" formatCode="General">
                  <c:v>73</c:v>
                </c:pt>
              </c:numCache>
            </c:numRef>
          </c:val>
          <c:smooth val="0"/>
          <c:extLst>
            <c:ext xmlns:c16="http://schemas.microsoft.com/office/drawing/2014/chart" uri="{C3380CC4-5D6E-409C-BE32-E72D297353CC}">
              <c16:uniqueId val="{00000004-A7FD-4A07-99E9-EC5804195E98}"/>
            </c:ext>
          </c:extLst>
        </c:ser>
        <c:ser>
          <c:idx val="5"/>
          <c:order val="5"/>
          <c:tx>
            <c:strRef>
              <c:f>'6.03 Graphique 1'!$A$42</c:f>
              <c:strCache>
                <c:ptCount val="1"/>
                <c:pt idx="0">
                  <c:v>Santé</c:v>
                </c:pt>
              </c:strCache>
            </c:strRef>
          </c:tx>
          <c:spPr>
            <a:ln w="28575" cap="rnd">
              <a:solidFill>
                <a:schemeClr val="accent6"/>
              </a:solidFill>
              <a:round/>
            </a:ln>
            <a:effectLst/>
          </c:spPr>
          <c:marker>
            <c:symbol val="none"/>
          </c:marker>
          <c:dLbls>
            <c:dLbl>
              <c:idx val="8"/>
              <c:layout/>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A7FD-4A07-99E9-EC5804195E9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'6.03 Graphique 1'!$B$36:$J$36</c:f>
              <c:strCache>
                <c:ptCount val="9"/>
                <c:pt idx="0">
                  <c:v>2016
2017</c:v>
                </c:pt>
                <c:pt idx="1">
                  <c:v>2017
2018</c:v>
                </c:pt>
                <c:pt idx="2">
                  <c:v>2018
2019</c:v>
                </c:pt>
                <c:pt idx="3">
                  <c:v>2019
2020</c:v>
                </c:pt>
                <c:pt idx="4">
                  <c:v>2020
2021</c:v>
                </c:pt>
                <c:pt idx="5">
                  <c:v>2021
2022</c:v>
                </c:pt>
                <c:pt idx="6">
                  <c:v>2022
2023</c:v>
                </c:pt>
                <c:pt idx="7">
                  <c:v>2023
2024</c:v>
                </c:pt>
                <c:pt idx="8">
                  <c:v>2024
2025</c:v>
                </c:pt>
              </c:strCache>
            </c:strRef>
          </c:cat>
          <c:val>
            <c:numRef>
              <c:f>'6.03 Graphique 1'!$B$42:$J$42</c:f>
              <c:numCache>
                <c:formatCode>#,##0</c:formatCode>
                <c:ptCount val="9"/>
                <c:pt idx="0">
                  <c:v>140</c:v>
                </c:pt>
                <c:pt idx="1">
                  <c:v>134</c:v>
                </c:pt>
                <c:pt idx="2">
                  <c:v>140</c:v>
                </c:pt>
                <c:pt idx="3">
                  <c:v>219</c:v>
                </c:pt>
                <c:pt idx="4">
                  <c:v>219</c:v>
                </c:pt>
                <c:pt idx="5">
                  <c:v>186</c:v>
                </c:pt>
                <c:pt idx="6">
                  <c:v>187</c:v>
                </c:pt>
                <c:pt idx="7">
                  <c:v>209</c:v>
                </c:pt>
                <c:pt idx="8" formatCode="General">
                  <c:v>225</c:v>
                </c:pt>
              </c:numCache>
            </c:numRef>
          </c:val>
          <c:smooth val="0"/>
          <c:extLst>
            <c:ext xmlns:c16="http://schemas.microsoft.com/office/drawing/2014/chart" uri="{C3380CC4-5D6E-409C-BE32-E72D297353CC}">
              <c16:uniqueId val="{00000005-A7FD-4A07-99E9-EC5804195E98}"/>
            </c:ext>
          </c:extLst>
        </c:ser>
        <c:ser>
          <c:idx val="6"/>
          <c:order val="6"/>
          <c:tx>
            <c:strRef>
              <c:f>'6.03 Graphique 1'!$A$43</c:f>
              <c:strCache>
                <c:ptCount val="1"/>
                <c:pt idx="0">
                  <c:v> Interdisciplinaire</c:v>
                </c:pt>
              </c:strCache>
            </c:strRef>
          </c:tx>
          <c:spPr>
            <a:ln w="28575" cap="rnd">
              <a:solidFill>
                <a:schemeClr val="accent1">
                  <a:lumMod val="60000"/>
                </a:schemeClr>
              </a:solidFill>
              <a:round/>
            </a:ln>
            <a:effectLst/>
          </c:spPr>
          <c:marker>
            <c:symbol val="none"/>
          </c:marker>
          <c:cat>
            <c:strRef>
              <c:f>'6.03 Graphique 1'!$B$36:$J$36</c:f>
              <c:strCache>
                <c:ptCount val="9"/>
                <c:pt idx="0">
                  <c:v>2016
2017</c:v>
                </c:pt>
                <c:pt idx="1">
                  <c:v>2017
2018</c:v>
                </c:pt>
                <c:pt idx="2">
                  <c:v>2018
2019</c:v>
                </c:pt>
                <c:pt idx="3">
                  <c:v>2019
2020</c:v>
                </c:pt>
                <c:pt idx="4">
                  <c:v>2020
2021</c:v>
                </c:pt>
                <c:pt idx="5">
                  <c:v>2021
2022</c:v>
                </c:pt>
                <c:pt idx="6">
                  <c:v>2022
2023</c:v>
                </c:pt>
                <c:pt idx="7">
                  <c:v>2023
2024</c:v>
                </c:pt>
                <c:pt idx="8">
                  <c:v>2024
2025</c:v>
                </c:pt>
              </c:strCache>
            </c:strRef>
          </c:cat>
          <c:val>
            <c:numRef>
              <c:f>'6.03 Graphique 1'!$B$43:$J$43</c:f>
              <c:numCache>
                <c:formatCode>#,##0</c:formatCode>
                <c:ptCount val="9"/>
                <c:pt idx="8" formatCode="General">
                  <c:v>16</c:v>
                </c:pt>
              </c:numCache>
            </c:numRef>
          </c:val>
          <c:smooth val="0"/>
          <c:extLst>
            <c:ext xmlns:c16="http://schemas.microsoft.com/office/drawing/2014/chart" uri="{C3380CC4-5D6E-409C-BE32-E72D297353CC}">
              <c16:uniqueId val="{00000006-A7FD-4A07-99E9-EC5804195E98}"/>
            </c:ext>
          </c:extLst>
        </c:ser>
        <c:ser>
          <c:idx val="7"/>
          <c:order val="7"/>
          <c:tx>
            <c:strRef>
              <c:f>'6.03 Graphique 1'!$A$44</c:f>
              <c:strCache>
                <c:ptCount val="1"/>
                <c:pt idx="0">
                  <c:v>IUT</c:v>
                </c:pt>
              </c:strCache>
            </c:strRef>
          </c:tx>
          <c:spPr>
            <a:ln w="28575" cap="rnd">
              <a:solidFill>
                <a:schemeClr val="accent2">
                  <a:lumMod val="60000"/>
                </a:schemeClr>
              </a:solidFill>
              <a:round/>
            </a:ln>
            <a:effectLst/>
          </c:spPr>
          <c:marker>
            <c:symbol val="none"/>
          </c:marker>
          <c:dLbls>
            <c:dLbl>
              <c:idx val="8"/>
              <c:layout/>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A7FD-4A07-99E9-EC5804195E9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'6.03 Graphique 1'!$B$36:$J$36</c:f>
              <c:strCache>
                <c:ptCount val="9"/>
                <c:pt idx="0">
                  <c:v>2016
2017</c:v>
                </c:pt>
                <c:pt idx="1">
                  <c:v>2017
2018</c:v>
                </c:pt>
                <c:pt idx="2">
                  <c:v>2018
2019</c:v>
                </c:pt>
                <c:pt idx="3">
                  <c:v>2019
2020</c:v>
                </c:pt>
                <c:pt idx="4">
                  <c:v>2020
2021</c:v>
                </c:pt>
                <c:pt idx="5">
                  <c:v>2021
2022</c:v>
                </c:pt>
                <c:pt idx="6">
                  <c:v>2022
2023</c:v>
                </c:pt>
                <c:pt idx="7">
                  <c:v>2023
2024</c:v>
                </c:pt>
                <c:pt idx="8">
                  <c:v>2024
2025</c:v>
                </c:pt>
              </c:strCache>
            </c:strRef>
          </c:cat>
          <c:val>
            <c:numRef>
              <c:f>'6.03 Graphique 1'!$B$44:$J$44</c:f>
              <c:numCache>
                <c:formatCode>#,##0</c:formatCode>
                <c:ptCount val="9"/>
                <c:pt idx="0">
                  <c:v>182</c:v>
                </c:pt>
                <c:pt idx="1">
                  <c:v>166</c:v>
                </c:pt>
                <c:pt idx="2">
                  <c:v>206</c:v>
                </c:pt>
                <c:pt idx="3">
                  <c:v>232</c:v>
                </c:pt>
                <c:pt idx="4">
                  <c:v>191</c:v>
                </c:pt>
                <c:pt idx="5">
                  <c:v>236</c:v>
                </c:pt>
                <c:pt idx="6">
                  <c:v>183</c:v>
                </c:pt>
                <c:pt idx="7">
                  <c:v>236</c:v>
                </c:pt>
                <c:pt idx="8" formatCode="General">
                  <c:v>211</c:v>
                </c:pt>
              </c:numCache>
            </c:numRef>
          </c:val>
          <c:smooth val="0"/>
          <c:extLst>
            <c:ext xmlns:c16="http://schemas.microsoft.com/office/drawing/2014/chart" uri="{C3380CC4-5D6E-409C-BE32-E72D297353CC}">
              <c16:uniqueId val="{00000007-A7FD-4A07-99E9-EC5804195E98}"/>
            </c:ext>
          </c:extLst>
        </c:ser>
        <c:dLbls>
          <c:showLegendKey val="0"/>
          <c:showVal val="0"/>
          <c:showCatName val="0"/>
          <c:showSerName val="0"/>
          <c:showPercent val="0"/>
          <c:showBubbleSize val="0"/>
        </c:dLbls>
        <c:smooth val="0"/>
        <c:axId val="1108621696"/>
        <c:axId val="1108622112"/>
      </c:lineChart>
      <c:catAx>
        <c:axId val="11086216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08622112"/>
        <c:crosses val="autoZero"/>
        <c:auto val="1"/>
        <c:lblAlgn val="ctr"/>
        <c:lblOffset val="100"/>
        <c:noMultiLvlLbl val="0"/>
      </c:catAx>
      <c:valAx>
        <c:axId val="1108622112"/>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0862169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604836</xdr:colOff>
      <xdr:row>4</xdr:row>
      <xdr:rowOff>19051</xdr:rowOff>
    </xdr:from>
    <xdr:to>
      <xdr:col>11</xdr:col>
      <xdr:colOff>771524</xdr:colOff>
      <xdr:row>28</xdr:row>
      <xdr:rowOff>95251</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1" name="Tableau1" displayName="Tableau1" ref="A36:J45" totalsRowCount="1" headerRowDxfId="22" dataDxfId="21" totalsRowDxfId="20">
  <autoFilter ref="A36:J4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10">
    <tableColumn id="1" name="Disciplines" totalsRowLabel="Total" dataDxfId="19" totalsRowDxfId="9"/>
    <tableColumn id="2" name="2016_x000a_2017" totalsRowFunction="sum" dataDxfId="18" totalsRowDxfId="8" dataCellStyle="Normal 2"/>
    <tableColumn id="3" name="2017_x000a_2018" totalsRowFunction="sum" dataDxfId="17" totalsRowDxfId="7" dataCellStyle="Normal 2"/>
    <tableColumn id="4" name="2018_x000a_2019" totalsRowFunction="sum" dataDxfId="16" totalsRowDxfId="6" dataCellStyle="Normal 2"/>
    <tableColumn id="5" name="2019_x000a_2020" totalsRowFunction="sum" dataDxfId="15" totalsRowDxfId="5" dataCellStyle="Normal 2"/>
    <tableColumn id="6" name="2020_x000a_2021" totalsRowFunction="sum" dataDxfId="14" totalsRowDxfId="4" dataCellStyle="Normal 2"/>
    <tableColumn id="7" name="2021_x000a_2022" totalsRowFunction="sum" dataDxfId="13" totalsRowDxfId="3" dataCellStyle="Normal 2"/>
    <tableColumn id="8" name="2022_x000a_2023" totalsRowFunction="sum" dataDxfId="12" totalsRowDxfId="2" dataCellStyle="Normal 2"/>
    <tableColumn id="9" name="2023_x000a_2024" totalsRowFunction="sum" dataDxfId="11" totalsRowDxfId="1" dataCellStyle="Normal 2"/>
    <tableColumn id="10" name="2024_x000a_2025" totalsRowFunction="custom" dataDxfId="10" totalsRowDxfId="0" dataCellStyle="Normal 2">
      <totalsRowFormula>+J37+J38+J39+J40+J41+J42+J44+J43</totalsRowFormula>
    </tableColumn>
  </tableColumns>
  <tableStyleInfo name="Style de tableau 1"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c-corse.fr/l-academie-en-chiffres-123583"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0"/>
  <dimension ref="A1:A40"/>
  <sheetViews>
    <sheetView showGridLines="0" zoomScaleNormal="100" zoomScaleSheetLayoutView="110" workbookViewId="0">
      <selection activeCell="C7" sqref="C7"/>
    </sheetView>
  </sheetViews>
  <sheetFormatPr baseColWidth="10" defaultRowHeight="12.75" x14ac:dyDescent="0.2"/>
  <cols>
    <col min="1" max="1" width="79.375" style="8" customWidth="1"/>
    <col min="2" max="16384" width="11" style="8"/>
  </cols>
  <sheetData>
    <row r="1" spans="1:1" x14ac:dyDescent="0.2">
      <c r="A1" s="6" t="s">
        <v>79</v>
      </c>
    </row>
    <row r="2" spans="1:1" x14ac:dyDescent="0.2">
      <c r="A2" s="14" t="s">
        <v>61</v>
      </c>
    </row>
    <row r="3" spans="1:1" x14ac:dyDescent="0.2">
      <c r="A3" s="15">
        <v>46000</v>
      </c>
    </row>
    <row r="4" spans="1:1" ht="20.25" thickBot="1" x14ac:dyDescent="0.35">
      <c r="A4" s="33" t="s">
        <v>62</v>
      </c>
    </row>
    <row r="5" spans="1:1" ht="13.5" thickTop="1" x14ac:dyDescent="0.2">
      <c r="A5" s="34"/>
    </row>
    <row r="6" spans="1:1" ht="25.5" x14ac:dyDescent="0.2">
      <c r="A6" s="16" t="s">
        <v>63</v>
      </c>
    </row>
    <row r="7" spans="1:1" ht="31.5" customHeight="1" x14ac:dyDescent="0.2">
      <c r="A7" s="35" t="s">
        <v>64</v>
      </c>
    </row>
    <row r="8" spans="1:1" ht="17.25" thickBot="1" x14ac:dyDescent="0.25">
      <c r="A8" s="46" t="s">
        <v>70</v>
      </c>
    </row>
    <row r="9" spans="1:1" ht="13.5" thickTop="1" x14ac:dyDescent="0.2">
      <c r="A9" s="7"/>
    </row>
    <row r="11" spans="1:1" x14ac:dyDescent="0.2">
      <c r="A11" s="7"/>
    </row>
    <row r="12" spans="1:1" ht="34.9" customHeight="1" x14ac:dyDescent="0.2"/>
    <row r="13" spans="1:1" ht="35.1" customHeight="1" x14ac:dyDescent="0.2">
      <c r="A13" s="47" t="s">
        <v>44</v>
      </c>
    </row>
    <row r="14" spans="1:1" ht="22.5" x14ac:dyDescent="0.2">
      <c r="A14" s="53" t="s">
        <v>57</v>
      </c>
    </row>
    <row r="15" spans="1:1" ht="22.5" x14ac:dyDescent="0.2">
      <c r="A15" s="53" t="s">
        <v>58</v>
      </c>
    </row>
    <row r="16" spans="1:1" ht="22.5" x14ac:dyDescent="0.2">
      <c r="A16" s="53" t="s">
        <v>86</v>
      </c>
    </row>
    <row r="17" spans="1:1" x14ac:dyDescent="0.2">
      <c r="A17" s="9"/>
    </row>
    <row r="18" spans="1:1" x14ac:dyDescent="0.2">
      <c r="A18" s="9"/>
    </row>
    <row r="19" spans="1:1" x14ac:dyDescent="0.2">
      <c r="A19" s="9"/>
    </row>
    <row r="20" spans="1:1" x14ac:dyDescent="0.2">
      <c r="A20" s="9"/>
    </row>
    <row r="21" spans="1:1" x14ac:dyDescent="0.2">
      <c r="A21" s="9"/>
    </row>
    <row r="22" spans="1:1" ht="35.1" customHeight="1" x14ac:dyDescent="0.2">
      <c r="A22" s="48" t="s">
        <v>45</v>
      </c>
    </row>
    <row r="23" spans="1:1" x14ac:dyDescent="0.2">
      <c r="A23" s="49" t="s">
        <v>73</v>
      </c>
    </row>
    <row r="24" spans="1:1" ht="33.75" x14ac:dyDescent="0.2">
      <c r="A24" s="49" t="s">
        <v>74</v>
      </c>
    </row>
    <row r="25" spans="1:1" x14ac:dyDescent="0.2">
      <c r="A25" s="49"/>
    </row>
    <row r="26" spans="1:1" x14ac:dyDescent="0.2">
      <c r="A26" s="50" t="s">
        <v>46</v>
      </c>
    </row>
    <row r="27" spans="1:1" x14ac:dyDescent="0.2">
      <c r="A27" s="10" t="s">
        <v>47</v>
      </c>
    </row>
    <row r="28" spans="1:1" x14ac:dyDescent="0.2">
      <c r="A28" s="10" t="s">
        <v>48</v>
      </c>
    </row>
    <row r="29" spans="1:1" x14ac:dyDescent="0.2">
      <c r="A29" s="10"/>
    </row>
    <row r="30" spans="1:1" x14ac:dyDescent="0.2">
      <c r="A30" s="51" t="s">
        <v>49</v>
      </c>
    </row>
    <row r="31" spans="1:1" x14ac:dyDescent="0.2">
      <c r="A31" s="52" t="s">
        <v>50</v>
      </c>
    </row>
    <row r="33" spans="1:1" ht="22.5" x14ac:dyDescent="0.2">
      <c r="A33" s="11" t="s">
        <v>51</v>
      </c>
    </row>
    <row r="34" spans="1:1" x14ac:dyDescent="0.2">
      <c r="A34" s="12"/>
    </row>
    <row r="35" spans="1:1" x14ac:dyDescent="0.2">
      <c r="A35" s="48" t="s">
        <v>52</v>
      </c>
    </row>
    <row r="36" spans="1:1" x14ac:dyDescent="0.2">
      <c r="A36" s="12"/>
    </row>
    <row r="37" spans="1:1" x14ac:dyDescent="0.2">
      <c r="A37" s="12" t="s">
        <v>53</v>
      </c>
    </row>
    <row r="38" spans="1:1" x14ac:dyDescent="0.2">
      <c r="A38" s="12" t="s">
        <v>54</v>
      </c>
    </row>
    <row r="39" spans="1:1" x14ac:dyDescent="0.2">
      <c r="A39" s="12" t="s">
        <v>55</v>
      </c>
    </row>
    <row r="40" spans="1:1" x14ac:dyDescent="0.2">
      <c r="A40" s="12" t="s">
        <v>56</v>
      </c>
    </row>
  </sheetData>
  <hyperlinks>
    <hyperlink ref="A7" r:id="rId1"/>
  </hyperlinks>
  <pageMargins left="0.7" right="0.7" top="0.75" bottom="0.75" header="0.3" footer="0.3"/>
  <pageSetup paperSize="9" scale="97"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K61"/>
  <sheetViews>
    <sheetView showGridLines="0" zoomScaleNormal="100" workbookViewId="0">
      <selection activeCell="O16" sqref="O16"/>
    </sheetView>
  </sheetViews>
  <sheetFormatPr baseColWidth="10" defaultRowHeight="14.25" x14ac:dyDescent="0.25"/>
  <cols>
    <col min="1" max="1" width="27.625" style="42" customWidth="1"/>
    <col min="2" max="5" width="9.125" style="42" customWidth="1"/>
    <col min="6" max="7" width="8.5" style="42" customWidth="1"/>
    <col min="8" max="8" width="8.75" style="42" customWidth="1"/>
    <col min="9" max="9" width="7.75" style="42" customWidth="1"/>
    <col min="10" max="10" width="8.5" style="42" customWidth="1"/>
    <col min="11" max="16384" width="11" style="42"/>
  </cols>
  <sheetData>
    <row r="1" spans="1:6" ht="17.25" thickBot="1" x14ac:dyDescent="0.3">
      <c r="A1" s="54" t="str">
        <f>'6.03 Notice'!A8</f>
        <v xml:space="preserve">6.03 Les nouveaux entrants à l'université </v>
      </c>
    </row>
    <row r="2" spans="1:6" ht="16.5" thickTop="1" x14ac:dyDescent="0.25">
      <c r="A2" s="1"/>
    </row>
    <row r="3" spans="1:6" ht="15" x14ac:dyDescent="0.25">
      <c r="A3" s="55" t="str">
        <f>'6.03 Notice'!A14</f>
        <v>[1] Évolution des nouveaux entrants à l'université par discipline, périmètre universitaire strict, hors inscriptions simultanées université-CPGE</v>
      </c>
      <c r="B3" s="20"/>
      <c r="C3" s="20"/>
      <c r="D3" s="20"/>
      <c r="E3" s="20"/>
      <c r="F3" s="20"/>
    </row>
    <row r="4" spans="1:6" x14ac:dyDescent="0.25">
      <c r="A4" s="20"/>
      <c r="B4" s="20"/>
      <c r="C4" s="20"/>
      <c r="D4" s="20"/>
      <c r="E4" s="20"/>
      <c r="F4" s="20"/>
    </row>
    <row r="5" spans="1:6" x14ac:dyDescent="0.25">
      <c r="A5" s="21"/>
    </row>
    <row r="6" spans="1:6" x14ac:dyDescent="0.25">
      <c r="A6" s="21"/>
    </row>
    <row r="7" spans="1:6" x14ac:dyDescent="0.25">
      <c r="A7" s="21"/>
    </row>
    <row r="8" spans="1:6" x14ac:dyDescent="0.25">
      <c r="A8" s="21"/>
    </row>
    <row r="9" spans="1:6" x14ac:dyDescent="0.25">
      <c r="A9" s="21"/>
    </row>
    <row r="10" spans="1:6" x14ac:dyDescent="0.25">
      <c r="A10" s="21"/>
    </row>
    <row r="11" spans="1:6" x14ac:dyDescent="0.25">
      <c r="A11" s="21"/>
    </row>
    <row r="12" spans="1:6" x14ac:dyDescent="0.25">
      <c r="A12" s="21"/>
    </row>
    <row r="13" spans="1:6" x14ac:dyDescent="0.25">
      <c r="A13" s="21"/>
    </row>
    <row r="14" spans="1:6" x14ac:dyDescent="0.25">
      <c r="A14" s="21"/>
    </row>
    <row r="15" spans="1:6" x14ac:dyDescent="0.25">
      <c r="A15" s="21"/>
    </row>
    <row r="16" spans="1:6" x14ac:dyDescent="0.25">
      <c r="A16" s="21"/>
    </row>
    <row r="17" spans="1:1" x14ac:dyDescent="0.25">
      <c r="A17" s="21"/>
    </row>
    <row r="18" spans="1:1" x14ac:dyDescent="0.25">
      <c r="A18" s="21"/>
    </row>
    <row r="19" spans="1:1" x14ac:dyDescent="0.25">
      <c r="A19" s="21"/>
    </row>
    <row r="20" spans="1:1" x14ac:dyDescent="0.25">
      <c r="A20" s="21"/>
    </row>
    <row r="21" spans="1:1" x14ac:dyDescent="0.25">
      <c r="A21" s="21"/>
    </row>
    <row r="22" spans="1:1" x14ac:dyDescent="0.25">
      <c r="A22" s="21"/>
    </row>
    <row r="23" spans="1:1" x14ac:dyDescent="0.25">
      <c r="A23" s="21"/>
    </row>
    <row r="24" spans="1:1" x14ac:dyDescent="0.25">
      <c r="A24" s="21"/>
    </row>
    <row r="25" spans="1:1" x14ac:dyDescent="0.25">
      <c r="A25" s="21"/>
    </row>
    <row r="26" spans="1:1" x14ac:dyDescent="0.25">
      <c r="A26" s="21"/>
    </row>
    <row r="27" spans="1:1" x14ac:dyDescent="0.25">
      <c r="A27" s="21"/>
    </row>
    <row r="28" spans="1:1" x14ac:dyDescent="0.25">
      <c r="A28" s="21"/>
    </row>
    <row r="29" spans="1:1" x14ac:dyDescent="0.25">
      <c r="A29" s="21"/>
    </row>
    <row r="30" spans="1:1" x14ac:dyDescent="0.25">
      <c r="A30" s="21"/>
    </row>
    <row r="31" spans="1:1" x14ac:dyDescent="0.25">
      <c r="A31" s="21"/>
    </row>
    <row r="32" spans="1:1" x14ac:dyDescent="0.25">
      <c r="A32" s="21"/>
    </row>
    <row r="33" spans="1:10" x14ac:dyDescent="0.25">
      <c r="A33" s="103" t="s">
        <v>59</v>
      </c>
      <c r="B33" s="103"/>
      <c r="C33" s="103"/>
    </row>
    <row r="34" spans="1:10" x14ac:dyDescent="0.25">
      <c r="A34" s="23" t="s">
        <v>33</v>
      </c>
      <c r="H34" s="22"/>
    </row>
    <row r="35" spans="1:10" ht="15" customHeight="1" x14ac:dyDescent="0.25">
      <c r="A35" s="45"/>
      <c r="B35" s="45"/>
      <c r="C35" s="45"/>
      <c r="D35" s="45"/>
      <c r="E35" s="45"/>
      <c r="F35" s="45"/>
      <c r="G35" s="45"/>
    </row>
    <row r="36" spans="1:10" ht="22.5" x14ac:dyDescent="0.25">
      <c r="A36" s="56" t="s">
        <v>22</v>
      </c>
      <c r="B36" s="57" t="s">
        <v>24</v>
      </c>
      <c r="C36" s="57" t="s">
        <v>25</v>
      </c>
      <c r="D36" s="57" t="s">
        <v>26</v>
      </c>
      <c r="E36" s="57" t="s">
        <v>75</v>
      </c>
      <c r="F36" s="57" t="s">
        <v>34</v>
      </c>
      <c r="G36" s="57" t="s">
        <v>35</v>
      </c>
      <c r="H36" s="57" t="s">
        <v>71</v>
      </c>
      <c r="I36" s="57" t="s">
        <v>80</v>
      </c>
      <c r="J36" s="98" t="s">
        <v>82</v>
      </c>
    </row>
    <row r="37" spans="1:10" ht="15" customHeight="1" x14ac:dyDescent="0.25">
      <c r="A37" s="29" t="s">
        <v>0</v>
      </c>
      <c r="B37" s="58">
        <v>98</v>
      </c>
      <c r="C37" s="58">
        <v>95</v>
      </c>
      <c r="D37" s="58">
        <v>126</v>
      </c>
      <c r="E37" s="58">
        <v>143</v>
      </c>
      <c r="F37" s="58">
        <v>143</v>
      </c>
      <c r="G37" s="58">
        <v>139</v>
      </c>
      <c r="H37" s="58">
        <v>137</v>
      </c>
      <c r="I37" s="67">
        <v>123</v>
      </c>
      <c r="J37" s="111">
        <v>173</v>
      </c>
    </row>
    <row r="38" spans="1:10" x14ac:dyDescent="0.25">
      <c r="A38" s="29" t="s">
        <v>36</v>
      </c>
      <c r="B38" s="58">
        <v>60</v>
      </c>
      <c r="C38" s="58">
        <v>63</v>
      </c>
      <c r="D38" s="58">
        <v>51</v>
      </c>
      <c r="E38" s="58">
        <v>60</v>
      </c>
      <c r="F38" s="58">
        <v>63</v>
      </c>
      <c r="G38" s="58">
        <v>57</v>
      </c>
      <c r="H38" s="58">
        <v>59</v>
      </c>
      <c r="I38" s="67">
        <v>70</v>
      </c>
      <c r="J38" s="111">
        <v>52</v>
      </c>
    </row>
    <row r="39" spans="1:10" x14ac:dyDescent="0.25">
      <c r="A39" s="29" t="s">
        <v>30</v>
      </c>
      <c r="B39" s="58">
        <v>319</v>
      </c>
      <c r="C39" s="58">
        <v>360</v>
      </c>
      <c r="D39" s="58">
        <v>294</v>
      </c>
      <c r="E39" s="58">
        <v>267</v>
      </c>
      <c r="F39" s="58">
        <v>332</v>
      </c>
      <c r="G39" s="58">
        <v>332</v>
      </c>
      <c r="H39" s="58">
        <f>36+71+141+26</f>
        <v>274</v>
      </c>
      <c r="I39" s="67">
        <v>245</v>
      </c>
      <c r="J39" s="112">
        <v>253</v>
      </c>
    </row>
    <row r="40" spans="1:10" x14ac:dyDescent="0.25">
      <c r="A40" s="29" t="s">
        <v>31</v>
      </c>
      <c r="B40" s="58">
        <v>136</v>
      </c>
      <c r="C40" s="58">
        <v>103</v>
      </c>
      <c r="D40" s="58">
        <v>159</v>
      </c>
      <c r="E40" s="58">
        <v>145</v>
      </c>
      <c r="F40" s="58">
        <v>156</v>
      </c>
      <c r="G40" s="58">
        <v>160</v>
      </c>
      <c r="H40" s="58">
        <f>73+66</f>
        <v>139</v>
      </c>
      <c r="I40" s="67">
        <v>146</v>
      </c>
      <c r="J40" s="111">
        <v>146</v>
      </c>
    </row>
    <row r="41" spans="1:10" x14ac:dyDescent="0.25">
      <c r="A41" s="29" t="s">
        <v>20</v>
      </c>
      <c r="B41" s="58">
        <v>79</v>
      </c>
      <c r="C41" s="58">
        <v>84</v>
      </c>
      <c r="D41" s="58">
        <v>87</v>
      </c>
      <c r="E41" s="58">
        <v>78</v>
      </c>
      <c r="F41" s="58">
        <v>83</v>
      </c>
      <c r="G41" s="58">
        <v>70</v>
      </c>
      <c r="H41" s="58">
        <v>74</v>
      </c>
      <c r="I41" s="67">
        <v>77</v>
      </c>
      <c r="J41" s="111">
        <v>73</v>
      </c>
    </row>
    <row r="42" spans="1:10" x14ac:dyDescent="0.25">
      <c r="A42" s="29" t="s">
        <v>32</v>
      </c>
      <c r="B42" s="58">
        <v>140</v>
      </c>
      <c r="C42" s="58">
        <v>134</v>
      </c>
      <c r="D42" s="58">
        <v>140</v>
      </c>
      <c r="E42" s="58">
        <v>219</v>
      </c>
      <c r="F42" s="58">
        <v>219</v>
      </c>
      <c r="G42" s="58">
        <v>186</v>
      </c>
      <c r="H42" s="58">
        <f>70+117</f>
        <v>187</v>
      </c>
      <c r="I42" s="67">
        <v>209</v>
      </c>
      <c r="J42" s="111">
        <v>225</v>
      </c>
    </row>
    <row r="43" spans="1:10" x14ac:dyDescent="0.25">
      <c r="A43" s="102" t="s">
        <v>83</v>
      </c>
      <c r="B43" s="101"/>
      <c r="C43" s="101"/>
      <c r="D43" s="101"/>
      <c r="E43" s="101"/>
      <c r="F43" s="101"/>
      <c r="G43" s="101"/>
      <c r="H43" s="101"/>
      <c r="I43" s="101"/>
      <c r="J43" s="111">
        <v>16</v>
      </c>
    </row>
    <row r="44" spans="1:10" x14ac:dyDescent="0.25">
      <c r="A44" s="29" t="s">
        <v>60</v>
      </c>
      <c r="B44" s="58">
        <v>182</v>
      </c>
      <c r="C44" s="58">
        <v>166</v>
      </c>
      <c r="D44" s="58">
        <v>206</v>
      </c>
      <c r="E44" s="58">
        <v>232</v>
      </c>
      <c r="F44" s="58">
        <v>191</v>
      </c>
      <c r="G44" s="58">
        <v>236</v>
      </c>
      <c r="H44" s="58">
        <v>183</v>
      </c>
      <c r="I44" s="67">
        <v>236</v>
      </c>
      <c r="J44" s="111">
        <v>211</v>
      </c>
    </row>
    <row r="45" spans="1:10" x14ac:dyDescent="0.25">
      <c r="A45" s="99" t="s">
        <v>5</v>
      </c>
      <c r="B45" s="100">
        <f>SUBTOTAL(109,Tableau1[2016
2017])</f>
        <v>1014</v>
      </c>
      <c r="C45" s="100">
        <f>SUBTOTAL(109,Tableau1[2017
2018])</f>
        <v>1005</v>
      </c>
      <c r="D45" s="100">
        <f>SUBTOTAL(109,Tableau1[2018
2019])</f>
        <v>1063</v>
      </c>
      <c r="E45" s="100">
        <f>SUBTOTAL(109,Tableau1[2019
2020])</f>
        <v>1144</v>
      </c>
      <c r="F45" s="100">
        <f>SUBTOTAL(109,Tableau1[2020
2021])</f>
        <v>1187</v>
      </c>
      <c r="G45" s="100">
        <f>SUBTOTAL(109,Tableau1[2021
2022])</f>
        <v>1180</v>
      </c>
      <c r="H45" s="100">
        <f>SUBTOTAL(109,Tableau1[2022
2023])</f>
        <v>1053</v>
      </c>
      <c r="I45" s="100">
        <f>SUBTOTAL(109,Tableau1[2023
2024])</f>
        <v>1106</v>
      </c>
      <c r="J45" s="100">
        <f>+J37+J38+J39+J40+J41+J42+J44+J43</f>
        <v>1149</v>
      </c>
    </row>
    <row r="50" spans="10:11" x14ac:dyDescent="0.25">
      <c r="J50" s="5"/>
    </row>
    <row r="51" spans="10:11" x14ac:dyDescent="0.25">
      <c r="J51" s="5"/>
    </row>
    <row r="52" spans="10:11" x14ac:dyDescent="0.25">
      <c r="J52" s="5"/>
      <c r="K52" s="44"/>
    </row>
    <row r="58" spans="10:11" ht="25.5" customHeight="1" x14ac:dyDescent="0.25"/>
    <row r="60" spans="10:11" ht="27.75" customHeight="1" x14ac:dyDescent="0.25">
      <c r="J60" s="43"/>
    </row>
    <row r="61" spans="10:11" ht="25.5" customHeight="1" x14ac:dyDescent="0.25"/>
  </sheetData>
  <mergeCells count="1">
    <mergeCell ref="A33:C33"/>
  </mergeCells>
  <pageMargins left="0.25" right="0.25" top="0.75" bottom="0.75" header="0.3" footer="0.3"/>
  <pageSetup paperSize="9" scale="66" fitToWidth="0" orientation="landscape"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1"/>
  <sheetViews>
    <sheetView showGridLines="0" topLeftCell="A10" workbookViewId="0">
      <selection activeCell="A27" sqref="A27:K27"/>
    </sheetView>
  </sheetViews>
  <sheetFormatPr baseColWidth="10" defaultRowHeight="14.25" x14ac:dyDescent="0.25"/>
  <cols>
    <col min="1" max="1" width="27.625" style="42" customWidth="1"/>
    <col min="2" max="11" width="10.625" style="42" customWidth="1"/>
    <col min="12" max="12" width="14.375" style="42" bestFit="1" customWidth="1"/>
    <col min="13" max="16384" width="11" style="42"/>
  </cols>
  <sheetData>
    <row r="1" spans="1:14" ht="17.25" thickBot="1" x14ac:dyDescent="0.3">
      <c r="A1" s="54" t="str">
        <f>'6.03 Notice'!A8</f>
        <v xml:space="preserve">6.03 Les nouveaux entrants à l'université </v>
      </c>
    </row>
    <row r="2" spans="1:14" ht="16.5" thickTop="1" x14ac:dyDescent="0.25">
      <c r="A2" s="1"/>
    </row>
    <row r="3" spans="1:14" ht="16.5" customHeight="1" x14ac:dyDescent="0.25">
      <c r="A3" s="55" t="str">
        <f>'6.03 Notice'!A15</f>
        <v>[2] Évolution des nouveaux entrants à l'université par discipline, périmètre universitaire strict, hors inscriptions simultanées université-CPGE</v>
      </c>
      <c r="B3" s="21"/>
      <c r="C3" s="21"/>
      <c r="D3" s="21"/>
      <c r="E3" s="21"/>
      <c r="F3" s="21"/>
      <c r="G3" s="21"/>
      <c r="H3" s="21"/>
      <c r="I3" s="21"/>
      <c r="J3" s="21"/>
      <c r="K3" s="21"/>
    </row>
    <row r="5" spans="1:14" ht="33.75" x14ac:dyDescent="0.25">
      <c r="A5" s="24" t="s">
        <v>22</v>
      </c>
      <c r="B5" s="25" t="s">
        <v>65</v>
      </c>
      <c r="C5" s="25" t="s">
        <v>66</v>
      </c>
      <c r="D5" s="25" t="s">
        <v>67</v>
      </c>
      <c r="E5" s="25" t="s">
        <v>76</v>
      </c>
      <c r="F5" s="25" t="s">
        <v>68</v>
      </c>
      <c r="G5" s="25" t="s">
        <v>69</v>
      </c>
      <c r="H5" s="25" t="s">
        <v>72</v>
      </c>
      <c r="I5" s="25" t="s">
        <v>81</v>
      </c>
      <c r="J5" s="25" t="s">
        <v>84</v>
      </c>
      <c r="K5" s="26" t="s">
        <v>88</v>
      </c>
    </row>
    <row r="6" spans="1:14" x14ac:dyDescent="0.25">
      <c r="A6" s="59" t="s">
        <v>0</v>
      </c>
      <c r="B6" s="60">
        <v>98</v>
      </c>
      <c r="C6" s="60">
        <v>95</v>
      </c>
      <c r="D6" s="60">
        <v>126</v>
      </c>
      <c r="E6" s="60">
        <v>143</v>
      </c>
      <c r="F6" s="60">
        <v>143</v>
      </c>
      <c r="G6" s="60">
        <v>139</v>
      </c>
      <c r="H6" s="60">
        <v>137</v>
      </c>
      <c r="I6" s="60">
        <f>+'6.03 Graphique 1'!I37</f>
        <v>123</v>
      </c>
      <c r="J6" s="60">
        <v>173</v>
      </c>
      <c r="K6" s="70">
        <f>(+J6-I6)/I6*100</f>
        <v>40.650406504065039</v>
      </c>
      <c r="L6" s="43"/>
      <c r="M6" s="43"/>
    </row>
    <row r="7" spans="1:14" x14ac:dyDescent="0.25">
      <c r="A7" s="4" t="s">
        <v>6</v>
      </c>
      <c r="B7" s="5">
        <v>60</v>
      </c>
      <c r="C7" s="5">
        <v>63</v>
      </c>
      <c r="D7" s="5">
        <v>51</v>
      </c>
      <c r="E7" s="5">
        <v>60</v>
      </c>
      <c r="F7" s="5">
        <v>63</v>
      </c>
      <c r="G7" s="5">
        <v>57</v>
      </c>
      <c r="H7" s="5">
        <v>59</v>
      </c>
      <c r="I7" s="5">
        <f>+'6.03 Graphique 1'!I38</f>
        <v>70</v>
      </c>
      <c r="J7" s="5">
        <v>52</v>
      </c>
      <c r="K7" s="71">
        <f t="shared" ref="K7:K25" si="0">(+J7-I7)/I7*100</f>
        <v>-25.714285714285712</v>
      </c>
      <c r="L7" s="43"/>
      <c r="M7" s="43"/>
    </row>
    <row r="8" spans="1:14" x14ac:dyDescent="0.25">
      <c r="A8" s="59" t="s">
        <v>27</v>
      </c>
      <c r="B8" s="60">
        <f t="shared" ref="B8:J8" si="1">SUM(B7:B7)</f>
        <v>60</v>
      </c>
      <c r="C8" s="60">
        <f t="shared" si="1"/>
        <v>63</v>
      </c>
      <c r="D8" s="60">
        <f t="shared" si="1"/>
        <v>51</v>
      </c>
      <c r="E8" s="60">
        <f t="shared" si="1"/>
        <v>60</v>
      </c>
      <c r="F8" s="60">
        <f t="shared" si="1"/>
        <v>63</v>
      </c>
      <c r="G8" s="60">
        <f t="shared" si="1"/>
        <v>57</v>
      </c>
      <c r="H8" s="60">
        <f>SUM(H7:H7)</f>
        <v>59</v>
      </c>
      <c r="I8" s="60">
        <f t="shared" si="1"/>
        <v>70</v>
      </c>
      <c r="J8" s="60">
        <f t="shared" si="1"/>
        <v>52</v>
      </c>
      <c r="K8" s="72">
        <f>(+J8-I8)/I8*100</f>
        <v>-25.714285714285712</v>
      </c>
      <c r="L8" s="43"/>
      <c r="M8" s="43"/>
    </row>
    <row r="9" spans="1:14" x14ac:dyDescent="0.25">
      <c r="A9" s="4" t="s">
        <v>18</v>
      </c>
      <c r="B9" s="5">
        <v>69</v>
      </c>
      <c r="C9" s="5">
        <v>69</v>
      </c>
      <c r="D9" s="5">
        <v>46</v>
      </c>
      <c r="E9" s="5">
        <v>49</v>
      </c>
      <c r="F9" s="5">
        <v>63</v>
      </c>
      <c r="G9" s="5">
        <v>65</v>
      </c>
      <c r="H9" s="5">
        <v>36</v>
      </c>
      <c r="I9" s="5">
        <v>40</v>
      </c>
      <c r="J9" s="5">
        <v>86</v>
      </c>
      <c r="K9" s="71">
        <f t="shared" si="0"/>
        <v>114.99999999999999</v>
      </c>
      <c r="L9" s="43"/>
      <c r="M9" s="43"/>
    </row>
    <row r="10" spans="1:14" x14ac:dyDescent="0.25">
      <c r="A10" s="4" t="s">
        <v>7</v>
      </c>
      <c r="B10" s="5">
        <v>105</v>
      </c>
      <c r="C10" s="5">
        <v>106</v>
      </c>
      <c r="D10" s="5">
        <v>94</v>
      </c>
      <c r="E10" s="5">
        <v>68</v>
      </c>
      <c r="F10" s="5">
        <v>81</v>
      </c>
      <c r="G10" s="5">
        <v>69</v>
      </c>
      <c r="H10" s="5">
        <v>71</v>
      </c>
      <c r="I10" s="5">
        <v>60</v>
      </c>
      <c r="J10" s="5">
        <v>57</v>
      </c>
      <c r="K10" s="71">
        <f t="shared" si="0"/>
        <v>-5</v>
      </c>
      <c r="L10" s="43"/>
      <c r="M10" s="43"/>
    </row>
    <row r="11" spans="1:14" x14ac:dyDescent="0.25">
      <c r="A11" s="4" t="s">
        <v>19</v>
      </c>
      <c r="B11" s="5">
        <v>145</v>
      </c>
      <c r="C11" s="5">
        <v>185</v>
      </c>
      <c r="D11" s="5">
        <v>138</v>
      </c>
      <c r="E11" s="5">
        <v>135</v>
      </c>
      <c r="F11" s="5">
        <v>172</v>
      </c>
      <c r="G11" s="5">
        <v>154</v>
      </c>
      <c r="H11" s="5">
        <v>141</v>
      </c>
      <c r="I11" s="5">
        <f>162-45</f>
        <v>117</v>
      </c>
      <c r="J11" s="5">
        <v>110</v>
      </c>
      <c r="K11" s="71">
        <f t="shared" si="0"/>
        <v>-5.982905982905983</v>
      </c>
      <c r="L11" s="43"/>
      <c r="M11" s="43"/>
    </row>
    <row r="12" spans="1:14" x14ac:dyDescent="0.25">
      <c r="A12" s="4" t="s">
        <v>39</v>
      </c>
      <c r="B12" s="5"/>
      <c r="C12" s="5"/>
      <c r="D12" s="5">
        <v>16</v>
      </c>
      <c r="E12" s="5">
        <v>15</v>
      </c>
      <c r="F12" s="5">
        <v>16</v>
      </c>
      <c r="G12" s="5">
        <v>44</v>
      </c>
      <c r="H12" s="5">
        <v>26</v>
      </c>
      <c r="I12" s="5">
        <v>28</v>
      </c>
      <c r="J12" s="5"/>
      <c r="K12" s="71">
        <f t="shared" si="0"/>
        <v>-100</v>
      </c>
      <c r="L12" s="43"/>
      <c r="M12" s="43"/>
      <c r="N12" s="43"/>
    </row>
    <row r="13" spans="1:14" x14ac:dyDescent="0.25">
      <c r="A13" s="59" t="s">
        <v>2</v>
      </c>
      <c r="B13" s="60">
        <f t="shared" ref="B13:C13" si="2">SUM(B9:B12)</f>
        <v>319</v>
      </c>
      <c r="C13" s="60">
        <f t="shared" si="2"/>
        <v>360</v>
      </c>
      <c r="D13" s="60">
        <f t="shared" ref="D13" si="3">SUM(D9:D12)</f>
        <v>294</v>
      </c>
      <c r="E13" s="60">
        <f t="shared" ref="E13:F13" si="4">SUM(E9:E12)</f>
        <v>267</v>
      </c>
      <c r="F13" s="60">
        <f t="shared" si="4"/>
        <v>332</v>
      </c>
      <c r="G13" s="60">
        <f t="shared" ref="G13:H13" si="5">SUM(G9:G12)</f>
        <v>332</v>
      </c>
      <c r="H13" s="60">
        <f t="shared" si="5"/>
        <v>274</v>
      </c>
      <c r="I13" s="60">
        <f>SUM(I9:I12)</f>
        <v>245</v>
      </c>
      <c r="J13" s="60">
        <f>SUM(J9:J12)</f>
        <v>253</v>
      </c>
      <c r="K13" s="70">
        <f t="shared" si="0"/>
        <v>3.2653061224489797</v>
      </c>
      <c r="L13" s="43"/>
      <c r="M13" s="43"/>
    </row>
    <row r="14" spans="1:14" x14ac:dyDescent="0.25">
      <c r="A14" s="4" t="s">
        <v>23</v>
      </c>
      <c r="B14" s="5">
        <v>85</v>
      </c>
      <c r="C14" s="5">
        <v>71</v>
      </c>
      <c r="D14" s="5">
        <v>93</v>
      </c>
      <c r="E14" s="5">
        <v>93</v>
      </c>
      <c r="F14" s="5">
        <v>82</v>
      </c>
      <c r="G14" s="5">
        <v>78</v>
      </c>
      <c r="H14" s="5">
        <v>66</v>
      </c>
      <c r="I14" s="5">
        <f>116-44</f>
        <v>72</v>
      </c>
      <c r="J14" s="5">
        <v>65</v>
      </c>
      <c r="K14" s="71">
        <f t="shared" si="0"/>
        <v>-9.7222222222222232</v>
      </c>
      <c r="L14" s="43"/>
      <c r="M14" s="43"/>
    </row>
    <row r="15" spans="1:14" ht="22.5" x14ac:dyDescent="0.25">
      <c r="A15" s="4" t="s">
        <v>38</v>
      </c>
      <c r="B15" s="5">
        <v>51</v>
      </c>
      <c r="C15" s="5">
        <v>32</v>
      </c>
      <c r="D15" s="5">
        <v>66</v>
      </c>
      <c r="E15" s="5">
        <v>52</v>
      </c>
      <c r="F15" s="5">
        <v>74</v>
      </c>
      <c r="G15" s="5">
        <v>82</v>
      </c>
      <c r="H15" s="5">
        <v>73</v>
      </c>
      <c r="I15" s="5">
        <f>127-53</f>
        <v>74</v>
      </c>
      <c r="J15" s="5">
        <v>81</v>
      </c>
      <c r="K15" s="71">
        <f t="shared" si="0"/>
        <v>9.4594594594594597</v>
      </c>
      <c r="L15" s="43"/>
      <c r="M15" s="43"/>
    </row>
    <row r="16" spans="1:14" x14ac:dyDescent="0.25">
      <c r="A16" s="4" t="s">
        <v>28</v>
      </c>
      <c r="B16" s="5"/>
      <c r="C16" s="5"/>
      <c r="D16" s="5"/>
      <c r="E16" s="5"/>
      <c r="F16" s="5"/>
      <c r="G16" s="5"/>
      <c r="H16" s="5"/>
      <c r="I16" s="5"/>
      <c r="J16" s="5"/>
      <c r="K16" s="71"/>
      <c r="L16" s="43"/>
      <c r="M16" s="43"/>
    </row>
    <row r="17" spans="1:14" x14ac:dyDescent="0.25">
      <c r="A17" s="59" t="s">
        <v>3</v>
      </c>
      <c r="B17" s="60">
        <f t="shared" ref="B17" si="6">SUM(B14:B16)</f>
        <v>136</v>
      </c>
      <c r="C17" s="60">
        <f t="shared" ref="C17" si="7">SUM(C14:C16)</f>
        <v>103</v>
      </c>
      <c r="D17" s="60">
        <f t="shared" ref="D17" si="8">SUM(D14:D16)</f>
        <v>159</v>
      </c>
      <c r="E17" s="60">
        <f t="shared" ref="E17" si="9">SUM(E14:E16)</f>
        <v>145</v>
      </c>
      <c r="F17" s="60">
        <f t="shared" ref="F17" si="10">SUM(F14:F16)</f>
        <v>156</v>
      </c>
      <c r="G17" s="60">
        <f t="shared" ref="G17:H17" si="11">SUM(G14:G16)</f>
        <v>160</v>
      </c>
      <c r="H17" s="60">
        <f t="shared" si="11"/>
        <v>139</v>
      </c>
      <c r="I17" s="60">
        <f>SUM(I14:I16)</f>
        <v>146</v>
      </c>
      <c r="J17" s="60">
        <f>SUM(J14:J16)</f>
        <v>146</v>
      </c>
      <c r="K17" s="72">
        <f t="shared" si="0"/>
        <v>0</v>
      </c>
      <c r="L17" s="43"/>
      <c r="M17" s="43"/>
    </row>
    <row r="18" spans="1:14" x14ac:dyDescent="0.25">
      <c r="A18" s="59" t="s">
        <v>20</v>
      </c>
      <c r="B18" s="60">
        <v>79</v>
      </c>
      <c r="C18" s="60">
        <v>84</v>
      </c>
      <c r="D18" s="60">
        <v>87</v>
      </c>
      <c r="E18" s="60">
        <v>78</v>
      </c>
      <c r="F18" s="60">
        <v>83</v>
      </c>
      <c r="G18" s="60">
        <v>70</v>
      </c>
      <c r="H18" s="60">
        <v>74</v>
      </c>
      <c r="I18" s="60">
        <v>77</v>
      </c>
      <c r="J18" s="60">
        <v>73</v>
      </c>
      <c r="K18" s="70">
        <f t="shared" si="0"/>
        <v>-5.1948051948051948</v>
      </c>
      <c r="L18" s="43"/>
      <c r="M18" s="43"/>
    </row>
    <row r="19" spans="1:14" x14ac:dyDescent="0.25">
      <c r="A19" s="4" t="s">
        <v>37</v>
      </c>
      <c r="B19" s="5">
        <v>140</v>
      </c>
      <c r="C19" s="5">
        <v>134</v>
      </c>
      <c r="D19" s="5">
        <v>140</v>
      </c>
      <c r="E19" s="5">
        <v>144</v>
      </c>
      <c r="F19" s="5">
        <v>144</v>
      </c>
      <c r="G19" s="5">
        <v>125</v>
      </c>
      <c r="H19" s="5">
        <v>117</v>
      </c>
      <c r="I19" s="5">
        <v>120</v>
      </c>
      <c r="J19" s="5">
        <v>142</v>
      </c>
      <c r="K19" s="71">
        <f t="shared" si="0"/>
        <v>18.333333333333332</v>
      </c>
      <c r="L19" s="43"/>
      <c r="M19" s="43"/>
    </row>
    <row r="20" spans="1:14" x14ac:dyDescent="0.25">
      <c r="A20" s="4" t="s">
        <v>8</v>
      </c>
      <c r="B20" s="5"/>
      <c r="C20" s="5"/>
      <c r="D20" s="5"/>
      <c r="E20" s="5">
        <v>75</v>
      </c>
      <c r="F20" s="5">
        <v>75</v>
      </c>
      <c r="G20" s="5">
        <v>61</v>
      </c>
      <c r="H20" s="5">
        <v>70</v>
      </c>
      <c r="I20" s="5">
        <v>89</v>
      </c>
      <c r="J20" s="5">
        <v>83</v>
      </c>
      <c r="K20" s="71">
        <f t="shared" si="0"/>
        <v>-6.7415730337078648</v>
      </c>
      <c r="L20" s="43"/>
      <c r="M20" s="43"/>
    </row>
    <row r="21" spans="1:14" x14ac:dyDescent="0.25">
      <c r="A21" s="4" t="s">
        <v>9</v>
      </c>
      <c r="B21" s="5"/>
      <c r="C21" s="5"/>
      <c r="D21" s="5"/>
      <c r="E21" s="5"/>
      <c r="F21" s="5"/>
      <c r="G21" s="5"/>
      <c r="H21" s="32"/>
      <c r="I21" s="32"/>
      <c r="J21" s="32"/>
      <c r="K21" s="73"/>
      <c r="L21" s="43"/>
      <c r="M21" s="43"/>
      <c r="N21" s="44"/>
    </row>
    <row r="22" spans="1:14" x14ac:dyDescent="0.25">
      <c r="A22" s="59" t="s">
        <v>4</v>
      </c>
      <c r="B22" s="60">
        <f t="shared" ref="B22:H22" si="12">SUM(B19:B21)</f>
        <v>140</v>
      </c>
      <c r="C22" s="60">
        <f t="shared" si="12"/>
        <v>134</v>
      </c>
      <c r="D22" s="60">
        <f t="shared" si="12"/>
        <v>140</v>
      </c>
      <c r="E22" s="60">
        <f t="shared" si="12"/>
        <v>219</v>
      </c>
      <c r="F22" s="60">
        <f t="shared" si="12"/>
        <v>219</v>
      </c>
      <c r="G22" s="60">
        <f t="shared" si="12"/>
        <v>186</v>
      </c>
      <c r="H22" s="60">
        <f t="shared" si="12"/>
        <v>187</v>
      </c>
      <c r="I22" s="60">
        <f>SUM(I19:I21)</f>
        <v>209</v>
      </c>
      <c r="J22" s="60">
        <f>SUM(J19:J21)</f>
        <v>225</v>
      </c>
      <c r="K22" s="70">
        <f t="shared" si="0"/>
        <v>7.6555023923444976</v>
      </c>
      <c r="L22" s="43"/>
      <c r="M22" s="43"/>
    </row>
    <row r="23" spans="1:14" x14ac:dyDescent="0.25">
      <c r="A23" s="59" t="s">
        <v>29</v>
      </c>
      <c r="B23" s="60"/>
      <c r="C23" s="60"/>
      <c r="D23" s="60"/>
      <c r="E23" s="60"/>
      <c r="F23" s="60"/>
      <c r="G23" s="60"/>
      <c r="H23" s="5">
        <v>15</v>
      </c>
      <c r="I23" s="5"/>
      <c r="J23" s="5">
        <v>16</v>
      </c>
      <c r="K23" s="70"/>
      <c r="L23" s="43"/>
      <c r="M23" s="43"/>
    </row>
    <row r="24" spans="1:14" x14ac:dyDescent="0.25">
      <c r="A24" s="59" t="s">
        <v>60</v>
      </c>
      <c r="B24" s="60">
        <v>182</v>
      </c>
      <c r="C24" s="60">
        <v>166</v>
      </c>
      <c r="D24" s="60">
        <v>206</v>
      </c>
      <c r="E24" s="60">
        <v>232</v>
      </c>
      <c r="F24" s="60">
        <v>191</v>
      </c>
      <c r="G24" s="60">
        <v>236</v>
      </c>
      <c r="H24" s="60">
        <v>183</v>
      </c>
      <c r="I24" s="60">
        <v>236</v>
      </c>
      <c r="J24" s="60">
        <v>211</v>
      </c>
      <c r="K24" s="70">
        <f t="shared" si="0"/>
        <v>-10.59322033898305</v>
      </c>
      <c r="L24" s="43"/>
      <c r="M24" s="43"/>
    </row>
    <row r="25" spans="1:14" x14ac:dyDescent="0.25">
      <c r="A25" s="68" t="s">
        <v>5</v>
      </c>
      <c r="B25" s="69">
        <f>+B6+B8+B13+B17+B22+B18+B24</f>
        <v>1014</v>
      </c>
      <c r="C25" s="69">
        <f t="shared" ref="C25:G25" si="13">+C6+C8+C13+C17+C22+C18+C24</f>
        <v>1005</v>
      </c>
      <c r="D25" s="69">
        <f t="shared" si="13"/>
        <v>1063</v>
      </c>
      <c r="E25" s="69">
        <f t="shared" si="13"/>
        <v>1144</v>
      </c>
      <c r="F25" s="69">
        <f t="shared" si="13"/>
        <v>1187</v>
      </c>
      <c r="G25" s="69">
        <f t="shared" si="13"/>
        <v>1180</v>
      </c>
      <c r="H25" s="69">
        <f>+H6+H8+H13+H17+H22+H18+H24+H23</f>
        <v>1068</v>
      </c>
      <c r="I25" s="69">
        <f>+I6+I8+I13+I17+I22+I18+I24</f>
        <v>1106</v>
      </c>
      <c r="J25" s="69">
        <f>+J6+J8+J13+J17+J22+J18+J24+J23</f>
        <v>1149</v>
      </c>
      <c r="K25" s="74">
        <f t="shared" si="0"/>
        <v>3.8878842676311032</v>
      </c>
      <c r="L25" s="43"/>
      <c r="M25" s="43"/>
    </row>
    <row r="26" spans="1:14" ht="23.25" customHeight="1" x14ac:dyDescent="0.25">
      <c r="A26" s="30" t="s">
        <v>59</v>
      </c>
      <c r="B26" s="27"/>
      <c r="C26" s="28"/>
      <c r="D26" s="29"/>
      <c r="E26" s="29"/>
      <c r="F26" s="29"/>
      <c r="G26" s="22"/>
      <c r="H26" s="22"/>
      <c r="I26" s="22"/>
      <c r="J26" s="22"/>
      <c r="K26" s="22"/>
      <c r="L26" s="43"/>
    </row>
    <row r="27" spans="1:14" ht="27.75" customHeight="1" x14ac:dyDescent="0.25">
      <c r="A27" s="104" t="s">
        <v>85</v>
      </c>
      <c r="B27" s="104"/>
      <c r="C27" s="104"/>
      <c r="D27" s="104"/>
      <c r="E27" s="104"/>
      <c r="F27" s="104"/>
      <c r="G27" s="104"/>
      <c r="H27" s="104"/>
      <c r="I27" s="104"/>
      <c r="J27" s="104"/>
      <c r="K27" s="104"/>
      <c r="L27" s="43"/>
      <c r="M27" s="43"/>
    </row>
    <row r="28" spans="1:14" ht="25.5" customHeight="1" x14ac:dyDescent="0.25">
      <c r="A28" s="29" t="s">
        <v>33</v>
      </c>
      <c r="B28" s="61"/>
      <c r="C28" s="61"/>
      <c r="D28" s="61"/>
      <c r="E28" s="61"/>
      <c r="F28" s="61"/>
      <c r="G28" s="61"/>
      <c r="H28" s="61"/>
      <c r="I28" s="61"/>
      <c r="J28" s="61"/>
      <c r="K28" s="61"/>
      <c r="L28" s="43"/>
    </row>
    <row r="29" spans="1:14" x14ac:dyDescent="0.25">
      <c r="A29" s="62"/>
      <c r="B29" s="62"/>
      <c r="C29" s="62"/>
      <c r="D29" s="62"/>
      <c r="E29" s="62"/>
      <c r="F29" s="62"/>
      <c r="G29" s="62"/>
      <c r="H29" s="62"/>
      <c r="I29" s="62"/>
      <c r="J29" s="62"/>
      <c r="K29" s="61"/>
    </row>
    <row r="30" spans="1:14" x14ac:dyDescent="0.25">
      <c r="A30" s="61"/>
      <c r="B30" s="62"/>
      <c r="C30" s="62"/>
      <c r="D30" s="62"/>
      <c r="E30" s="62"/>
      <c r="F30" s="62"/>
      <c r="G30" s="62"/>
      <c r="H30" s="62"/>
      <c r="I30" s="62"/>
      <c r="J30" s="62"/>
      <c r="K30" s="61"/>
    </row>
    <row r="31" spans="1:14" x14ac:dyDescent="0.25">
      <c r="A31" s="45"/>
      <c r="B31" s="45"/>
      <c r="C31" s="45"/>
      <c r="D31" s="45"/>
      <c r="E31" s="45"/>
      <c r="F31" s="45"/>
      <c r="G31" s="45"/>
      <c r="H31" s="45"/>
      <c r="I31" s="45"/>
      <c r="J31" s="45"/>
    </row>
  </sheetData>
  <mergeCells count="1">
    <mergeCell ref="A27:K27"/>
  </mergeCells>
  <pageMargins left="0.25" right="0.25" top="0.75" bottom="0.75" header="0.3" footer="0.3"/>
  <pageSetup paperSize="9" scale="92" fitToWidth="0" orientation="landscape" r:id="rId1"/>
  <ignoredErrors>
    <ignoredError sqref="B22:H22 C8:G8"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pageSetUpPr fitToPage="1"/>
  </sheetPr>
  <dimension ref="A1:J36"/>
  <sheetViews>
    <sheetView showGridLines="0" tabSelected="1" workbookViewId="0">
      <selection activeCell="I25" sqref="I25"/>
    </sheetView>
  </sheetViews>
  <sheetFormatPr baseColWidth="10" defaultRowHeight="14.25" x14ac:dyDescent="0.2"/>
  <cols>
    <col min="1" max="1" width="30.25" style="36" customWidth="1"/>
    <col min="2" max="8" width="10.625" style="36" customWidth="1"/>
    <col min="9" max="16384" width="11" style="36"/>
  </cols>
  <sheetData>
    <row r="1" spans="1:10" ht="17.25" thickBot="1" x14ac:dyDescent="0.25">
      <c r="A1" s="54" t="str">
        <f>'6.03 Notice'!A8</f>
        <v xml:space="preserve">6.03 Les nouveaux entrants à l'université </v>
      </c>
      <c r="B1" s="54"/>
    </row>
    <row r="2" spans="1:10" ht="16.5" thickTop="1" x14ac:dyDescent="0.2">
      <c r="A2" s="1"/>
    </row>
    <row r="3" spans="1:10" ht="15" x14ac:dyDescent="0.2">
      <c r="A3" s="55" t="str">
        <f>'6.03 Notice'!A16</f>
        <v>[3] Répartition des nouveaux entrants à l’université en 2024-2025 selon le type de diplôme et la série de baccalauréat, périmètre universitaire strict, hors inscriptions simultanées université-CPGE</v>
      </c>
      <c r="B3" s="13"/>
      <c r="C3" s="13"/>
      <c r="D3" s="13"/>
      <c r="E3" s="13"/>
      <c r="F3" s="13"/>
      <c r="G3" s="13"/>
      <c r="H3" s="13"/>
      <c r="I3" s="13"/>
      <c r="J3" s="13"/>
    </row>
    <row r="5" spans="1:10" x14ac:dyDescent="0.2">
      <c r="A5" s="108" t="s">
        <v>21</v>
      </c>
      <c r="F5" s="107" t="s">
        <v>14</v>
      </c>
      <c r="G5" s="107"/>
      <c r="H5" s="107"/>
    </row>
    <row r="6" spans="1:10" ht="34.5" customHeight="1" x14ac:dyDescent="0.2">
      <c r="A6" s="109"/>
      <c r="B6" s="75" t="s">
        <v>11</v>
      </c>
      <c r="C6" s="75" t="s">
        <v>12</v>
      </c>
      <c r="D6" s="75" t="s">
        <v>13</v>
      </c>
      <c r="E6" s="76" t="s">
        <v>42</v>
      </c>
      <c r="F6" s="77" t="s">
        <v>16</v>
      </c>
      <c r="G6" s="78" t="s">
        <v>15</v>
      </c>
      <c r="H6" s="77" t="s">
        <v>17</v>
      </c>
    </row>
    <row r="7" spans="1:10" s="42" customFormat="1" ht="12" customHeight="1" x14ac:dyDescent="0.25">
      <c r="A7" s="79" t="s">
        <v>0</v>
      </c>
      <c r="B7" s="80">
        <v>135</v>
      </c>
      <c r="C7" s="81">
        <v>23</v>
      </c>
      <c r="D7" s="81">
        <v>10</v>
      </c>
      <c r="E7" s="81">
        <v>5</v>
      </c>
      <c r="F7" s="81">
        <f>SUM(B7:E7)</f>
        <v>173</v>
      </c>
      <c r="G7" s="82">
        <v>156</v>
      </c>
      <c r="H7" s="63">
        <v>76.900000000000006</v>
      </c>
      <c r="I7" s="83"/>
    </row>
    <row r="8" spans="1:10" s="42" customFormat="1" ht="12" customHeight="1" x14ac:dyDescent="0.25">
      <c r="A8" s="84" t="s">
        <v>6</v>
      </c>
      <c r="B8" s="85">
        <v>77</v>
      </c>
      <c r="C8" s="86">
        <v>64</v>
      </c>
      <c r="D8" s="86">
        <v>8</v>
      </c>
      <c r="E8" s="86">
        <v>1</v>
      </c>
      <c r="F8" s="86">
        <v>150</v>
      </c>
      <c r="G8" s="87">
        <v>138</v>
      </c>
      <c r="H8" s="64">
        <v>54.7</v>
      </c>
    </row>
    <row r="9" spans="1:10" s="42" customFormat="1" ht="12" customHeight="1" x14ac:dyDescent="0.25">
      <c r="A9" s="65" t="s">
        <v>1</v>
      </c>
      <c r="B9" s="81">
        <f>SUM(B8:B8)</f>
        <v>77</v>
      </c>
      <c r="C9" s="81">
        <f>SUM(C8:C8)</f>
        <v>64</v>
      </c>
      <c r="D9" s="81">
        <f>SUM(D8:D8)</f>
        <v>8</v>
      </c>
      <c r="E9" s="81">
        <f>SUM(E8:E8)</f>
        <v>1</v>
      </c>
      <c r="F9" s="81">
        <f>SUM(B9:E9)</f>
        <v>150</v>
      </c>
      <c r="G9" s="82">
        <v>138</v>
      </c>
      <c r="H9" s="66">
        <v>54.7</v>
      </c>
      <c r="J9" s="88"/>
    </row>
    <row r="10" spans="1:10" s="42" customFormat="1" ht="12" customHeight="1" x14ac:dyDescent="0.25">
      <c r="A10" s="84" t="s">
        <v>18</v>
      </c>
      <c r="B10" s="85">
        <v>58</v>
      </c>
      <c r="C10" s="86">
        <v>14</v>
      </c>
      <c r="D10" s="86">
        <v>11</v>
      </c>
      <c r="E10" s="86">
        <v>3</v>
      </c>
      <c r="F10" s="86">
        <f>SUM(B10:E10)</f>
        <v>86</v>
      </c>
      <c r="G10" s="87">
        <v>73</v>
      </c>
      <c r="H10" s="64">
        <v>84.9</v>
      </c>
    </row>
    <row r="11" spans="1:10" s="42" customFormat="1" ht="12" customHeight="1" x14ac:dyDescent="0.25">
      <c r="A11" s="84" t="s">
        <v>7</v>
      </c>
      <c r="B11" s="85">
        <v>49</v>
      </c>
      <c r="C11" s="86">
        <v>6</v>
      </c>
      <c r="D11" s="86">
        <v>2</v>
      </c>
      <c r="E11" s="86">
        <v>0</v>
      </c>
      <c r="F11" s="86">
        <f t="shared" ref="F11:F13" si="0">SUM(B11:E11)</f>
        <v>57</v>
      </c>
      <c r="G11" s="87">
        <v>47</v>
      </c>
      <c r="H11" s="64">
        <v>71.900000000000006</v>
      </c>
    </row>
    <row r="12" spans="1:10" s="42" customFormat="1" ht="12" customHeight="1" x14ac:dyDescent="0.25">
      <c r="A12" s="84" t="s">
        <v>10</v>
      </c>
      <c r="B12" s="85">
        <v>85</v>
      </c>
      <c r="C12" s="86">
        <v>27</v>
      </c>
      <c r="D12" s="86">
        <v>15</v>
      </c>
      <c r="E12" s="86">
        <v>4</v>
      </c>
      <c r="F12" s="86">
        <f t="shared" si="0"/>
        <v>131</v>
      </c>
      <c r="G12" s="87">
        <v>105</v>
      </c>
      <c r="H12" s="64">
        <v>59.5</v>
      </c>
    </row>
    <row r="13" spans="1:10" s="42" customFormat="1" ht="12" customHeight="1" x14ac:dyDescent="0.25">
      <c r="A13" s="84" t="s">
        <v>39</v>
      </c>
      <c r="B13" s="85"/>
      <c r="C13" s="86"/>
      <c r="D13" s="86"/>
      <c r="E13" s="86"/>
      <c r="F13" s="86">
        <f t="shared" si="0"/>
        <v>0</v>
      </c>
      <c r="G13" s="87"/>
      <c r="H13" s="64"/>
    </row>
    <row r="14" spans="1:10" s="42" customFormat="1" ht="12" customHeight="1" x14ac:dyDescent="0.25">
      <c r="A14" s="79" t="s">
        <v>2</v>
      </c>
      <c r="B14" s="81">
        <f>SUM(B10:B13)</f>
        <v>192</v>
      </c>
      <c r="C14" s="81">
        <f t="shared" ref="C14:D14" si="1">SUM(C10:C13)</f>
        <v>47</v>
      </c>
      <c r="D14" s="81">
        <f t="shared" si="1"/>
        <v>28</v>
      </c>
      <c r="E14" s="81">
        <f>SUM(E10:E13)</f>
        <v>7</v>
      </c>
      <c r="F14" s="81">
        <f>SUM(B14:E14)</f>
        <v>274</v>
      </c>
      <c r="G14" s="82">
        <v>225</v>
      </c>
      <c r="H14" s="66">
        <f>185/F14*100</f>
        <v>67.518248175182478</v>
      </c>
    </row>
    <row r="15" spans="1:10" s="42" customFormat="1" ht="12" customHeight="1" x14ac:dyDescent="0.25">
      <c r="A15" s="79" t="s">
        <v>87</v>
      </c>
      <c r="B15" s="81">
        <v>42</v>
      </c>
      <c r="C15" s="81">
        <v>28</v>
      </c>
      <c r="D15" s="81">
        <v>11</v>
      </c>
      <c r="E15" s="81">
        <v>2</v>
      </c>
      <c r="F15" s="81">
        <f>SUM(B15:E15)</f>
        <v>83</v>
      </c>
      <c r="G15" s="82">
        <v>60</v>
      </c>
      <c r="H15" s="66">
        <v>83</v>
      </c>
    </row>
    <row r="16" spans="1:10" s="42" customFormat="1" ht="12" customHeight="1" x14ac:dyDescent="0.25">
      <c r="A16" s="84" t="s">
        <v>77</v>
      </c>
      <c r="B16" s="85">
        <v>86</v>
      </c>
      <c r="C16" s="86">
        <v>21</v>
      </c>
      <c r="D16" s="86">
        <v>4</v>
      </c>
      <c r="E16" s="86">
        <v>3</v>
      </c>
      <c r="F16" s="86">
        <f>SUM(B16:E16)</f>
        <v>114</v>
      </c>
      <c r="G16" s="87">
        <v>107</v>
      </c>
      <c r="H16" s="64">
        <v>35.1</v>
      </c>
    </row>
    <row r="17" spans="1:10" s="42" customFormat="1" ht="12" customHeight="1" x14ac:dyDescent="0.25">
      <c r="A17" s="84" t="s">
        <v>78</v>
      </c>
      <c r="B17" s="85">
        <v>109</v>
      </c>
      <c r="C17" s="86">
        <v>12</v>
      </c>
      <c r="D17" s="86"/>
      <c r="E17" s="86">
        <v>3</v>
      </c>
      <c r="F17" s="86">
        <f t="shared" ref="F17" si="2">SUM(B17:E17)</f>
        <v>124</v>
      </c>
      <c r="G17" s="87">
        <v>113</v>
      </c>
      <c r="H17" s="64">
        <v>65.3</v>
      </c>
    </row>
    <row r="18" spans="1:10" s="42" customFormat="1" ht="12" customHeight="1" x14ac:dyDescent="0.25">
      <c r="A18" s="65" t="s">
        <v>3</v>
      </c>
      <c r="B18" s="81">
        <f>SUM(B16:B17)</f>
        <v>195</v>
      </c>
      <c r="C18" s="81">
        <f>SUM(C16:C17)</f>
        <v>33</v>
      </c>
      <c r="D18" s="81">
        <f>SUM(D16:D17)</f>
        <v>4</v>
      </c>
      <c r="E18" s="81">
        <f>SUM(E16:E17)</f>
        <v>6</v>
      </c>
      <c r="F18" s="81">
        <f>SUM(B18:E18)</f>
        <v>238</v>
      </c>
      <c r="G18" s="82">
        <v>220</v>
      </c>
      <c r="H18" s="66">
        <f>104/F18*100</f>
        <v>43.69747899159664</v>
      </c>
      <c r="I18" s="43"/>
    </row>
    <row r="19" spans="1:10" s="42" customFormat="1" ht="12" customHeight="1" x14ac:dyDescent="0.25">
      <c r="A19" s="79" t="s">
        <v>20</v>
      </c>
      <c r="B19" s="80">
        <v>59</v>
      </c>
      <c r="C19" s="80">
        <v>10</v>
      </c>
      <c r="D19" s="80">
        <v>4</v>
      </c>
      <c r="E19" s="80"/>
      <c r="F19" s="81">
        <f>SUM(B19:E19)</f>
        <v>73</v>
      </c>
      <c r="G19" s="89">
        <v>71</v>
      </c>
      <c r="H19" s="63">
        <v>37</v>
      </c>
    </row>
    <row r="20" spans="1:10" s="42" customFormat="1" ht="12" customHeight="1" x14ac:dyDescent="0.25">
      <c r="A20" s="90" t="s">
        <v>37</v>
      </c>
      <c r="B20" s="91">
        <v>127</v>
      </c>
      <c r="C20" s="91">
        <v>6</v>
      </c>
      <c r="D20" s="91">
        <v>7</v>
      </c>
      <c r="E20" s="81">
        <v>2</v>
      </c>
      <c r="F20" s="81">
        <f>SUM(B20:E20)</f>
        <v>142</v>
      </c>
      <c r="G20" s="92">
        <v>137</v>
      </c>
      <c r="H20" s="63">
        <v>73.900000000000006</v>
      </c>
      <c r="I20" s="93"/>
    </row>
    <row r="21" spans="1:10" s="42" customFormat="1" ht="12" customHeight="1" x14ac:dyDescent="0.25">
      <c r="A21" s="90" t="s">
        <v>29</v>
      </c>
      <c r="B21" s="91">
        <v>10</v>
      </c>
      <c r="C21" s="91">
        <v>4</v>
      </c>
      <c r="D21" s="91">
        <v>2</v>
      </c>
      <c r="E21" s="81">
        <v>0</v>
      </c>
      <c r="F21" s="81">
        <f>SUM(B21:E21)</f>
        <v>16</v>
      </c>
      <c r="G21" s="92">
        <v>16</v>
      </c>
      <c r="H21" s="63">
        <v>6.2</v>
      </c>
      <c r="I21" s="93"/>
    </row>
    <row r="22" spans="1:10" s="42" customFormat="1" ht="12" customHeight="1" x14ac:dyDescent="0.25">
      <c r="A22" s="94" t="s">
        <v>5</v>
      </c>
      <c r="B22" s="95">
        <f>+B7+B9+B14+B18+B19+B20</f>
        <v>785</v>
      </c>
      <c r="C22" s="95">
        <f>+C7+C9+C14+C18+C19+C20</f>
        <v>183</v>
      </c>
      <c r="D22" s="95">
        <f t="shared" ref="D22:E22" si="3">+D7+D9+D14+D18+D19+D20</f>
        <v>61</v>
      </c>
      <c r="E22" s="95">
        <f t="shared" si="3"/>
        <v>21</v>
      </c>
      <c r="F22" s="95">
        <f>+F7+F9+F14+F18+F19+F20+F21</f>
        <v>1066</v>
      </c>
      <c r="G22" s="96">
        <f>+G7+G9+G14+G18+G19+G20+G21+G15</f>
        <v>1023</v>
      </c>
      <c r="H22" s="97">
        <v>64.3</v>
      </c>
    </row>
    <row r="23" spans="1:10" ht="13.5" customHeight="1" x14ac:dyDescent="0.2">
      <c r="A23" s="17"/>
      <c r="B23" s="18"/>
      <c r="C23" s="18"/>
      <c r="D23" s="18"/>
      <c r="E23" s="18"/>
      <c r="F23" s="18"/>
      <c r="G23" s="18"/>
      <c r="H23" s="19"/>
    </row>
    <row r="24" spans="1:10" x14ac:dyDescent="0.2">
      <c r="A24" s="110" t="s">
        <v>59</v>
      </c>
      <c r="B24" s="110"/>
      <c r="C24" s="110"/>
      <c r="D24" s="37"/>
      <c r="E24" s="37"/>
      <c r="F24" s="37"/>
      <c r="G24" s="37"/>
      <c r="H24" s="2"/>
    </row>
    <row r="25" spans="1:10" ht="38.25" customHeight="1" x14ac:dyDescent="0.2">
      <c r="A25" s="106" t="s">
        <v>43</v>
      </c>
      <c r="B25" s="106"/>
      <c r="C25" s="106"/>
      <c r="D25" s="106"/>
      <c r="E25" s="106"/>
      <c r="F25" s="106"/>
      <c r="G25" s="106"/>
      <c r="H25" s="106"/>
    </row>
    <row r="26" spans="1:10" x14ac:dyDescent="0.2">
      <c r="A26" s="105" t="s">
        <v>41</v>
      </c>
      <c r="B26" s="105"/>
      <c r="C26" s="105"/>
      <c r="D26" s="105"/>
      <c r="E26" s="105"/>
      <c r="F26" s="105"/>
      <c r="G26" s="105"/>
      <c r="H26" s="105"/>
      <c r="I26" s="105"/>
      <c r="J26" s="105"/>
    </row>
    <row r="27" spans="1:10" ht="24.75" customHeight="1" x14ac:dyDescent="0.2">
      <c r="A27" s="106" t="s">
        <v>40</v>
      </c>
      <c r="B27" s="106"/>
      <c r="C27" s="106"/>
      <c r="D27" s="106"/>
      <c r="E27" s="106"/>
      <c r="F27" s="106"/>
      <c r="G27" s="106"/>
      <c r="H27" s="106"/>
    </row>
    <row r="28" spans="1:10" x14ac:dyDescent="0.2">
      <c r="A28" s="105"/>
      <c r="B28" s="105"/>
      <c r="C28" s="105"/>
      <c r="D28" s="105"/>
      <c r="E28" s="105"/>
      <c r="F28" s="105"/>
      <c r="G28" s="31"/>
      <c r="H28" s="37"/>
    </row>
    <row r="29" spans="1:10" ht="23.25" customHeight="1" x14ac:dyDescent="0.2">
      <c r="A29" s="3" t="s">
        <v>33</v>
      </c>
      <c r="B29" s="37"/>
      <c r="C29" s="37"/>
      <c r="D29" s="37"/>
      <c r="E29" s="37"/>
      <c r="F29" s="38"/>
      <c r="G29" s="38"/>
      <c r="H29" s="37"/>
    </row>
    <row r="30" spans="1:10" x14ac:dyDescent="0.2">
      <c r="B30" s="37"/>
      <c r="C30" s="39"/>
      <c r="D30" s="38"/>
      <c r="E30" s="37"/>
      <c r="F30" s="40"/>
      <c r="G30" s="40"/>
      <c r="H30" s="37"/>
    </row>
    <row r="31" spans="1:10" x14ac:dyDescent="0.2">
      <c r="A31" s="37"/>
      <c r="B31" s="41"/>
      <c r="C31" s="41"/>
      <c r="D31" s="41"/>
      <c r="E31" s="41"/>
      <c r="F31" s="41"/>
      <c r="G31" s="41"/>
      <c r="H31" s="37"/>
    </row>
    <row r="32" spans="1:10" x14ac:dyDescent="0.2">
      <c r="A32" s="37"/>
      <c r="B32" s="38"/>
      <c r="C32" s="38"/>
      <c r="D32" s="38"/>
      <c r="E32" s="39"/>
      <c r="F32" s="39"/>
      <c r="G32" s="39"/>
      <c r="H32" s="37"/>
    </row>
    <row r="33" spans="1:8" x14ac:dyDescent="0.2">
      <c r="A33" s="37"/>
      <c r="B33" s="37"/>
      <c r="C33" s="37"/>
      <c r="D33" s="37"/>
      <c r="E33" s="37"/>
      <c r="F33" s="37"/>
      <c r="G33" s="37"/>
      <c r="H33" s="37"/>
    </row>
    <row r="34" spans="1:8" x14ac:dyDescent="0.2">
      <c r="A34" s="37"/>
      <c r="B34" s="37"/>
      <c r="C34" s="37"/>
      <c r="D34" s="37"/>
      <c r="E34" s="37"/>
      <c r="F34" s="37"/>
      <c r="G34" s="37"/>
      <c r="H34" s="37"/>
    </row>
    <row r="35" spans="1:8" x14ac:dyDescent="0.2">
      <c r="A35" s="37"/>
      <c r="B35" s="37"/>
      <c r="C35" s="37"/>
      <c r="D35" s="37"/>
      <c r="E35" s="37"/>
      <c r="F35" s="37"/>
      <c r="G35" s="37"/>
      <c r="H35" s="37"/>
    </row>
    <row r="36" spans="1:8" x14ac:dyDescent="0.2">
      <c r="A36" s="37"/>
      <c r="B36" s="37"/>
      <c r="C36" s="37"/>
      <c r="D36" s="37"/>
      <c r="E36" s="37"/>
      <c r="F36" s="37"/>
      <c r="G36" s="37"/>
      <c r="H36" s="37"/>
    </row>
  </sheetData>
  <mergeCells count="7">
    <mergeCell ref="A28:F28"/>
    <mergeCell ref="A26:J26"/>
    <mergeCell ref="A27:H27"/>
    <mergeCell ref="F5:H5"/>
    <mergeCell ref="A5:A6"/>
    <mergeCell ref="A25:H25"/>
    <mergeCell ref="A24:C24"/>
  </mergeCells>
  <pageMargins left="0.25" right="0.25" top="0.75" bottom="0.75" header="0.3" footer="0.3"/>
  <pageSetup paperSize="9" scale="97" fitToWidth="0" orientation="landscape" r:id="rId1"/>
  <ignoredErrors>
    <ignoredError sqref="B9:F9 B18:F18 B14:F14 F13 F17 F16 F10 F11 F12 F20 F19 D22:E22"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yracuseOfficeCustomData>{"createMode":"plain_doc","forceRefresh":"0"}</SyracuseOfficeCustomData>
</file>

<file path=customXml/itemProps1.xml><?xml version="1.0" encoding="utf-8"?>
<ds:datastoreItem xmlns:ds="http://schemas.openxmlformats.org/officeDocument/2006/customXml" ds:itemID="{D1769DC5-A333-4CFB-B7BF-96F9CE3B7D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6.03 Notice</vt:lpstr>
      <vt:lpstr>6.03 Graphique 1</vt:lpstr>
      <vt:lpstr>6.03 Tableau 2</vt:lpstr>
      <vt:lpstr>6.03 Tableau 3</vt:lpstr>
    </vt:vector>
  </TitlesOfParts>
  <Company>DEPP-MENJ - Ministère de l'Education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RERS 2022 ; Repères et références statistiques 2022 ;6.06</dc:title>
  <dc:creator>DEPP-MENJ - Ministère de l'Education nationale et de la Jeunesse;Direction de l'évaluation de la prospective et de la performance</dc:creator>
  <cp:lastModifiedBy>Santa Susini</cp:lastModifiedBy>
  <cp:lastPrinted>2026-02-10T12:39:23Z</cp:lastPrinted>
  <dcterms:created xsi:type="dcterms:W3CDTF">2016-06-23T15:21:13Z</dcterms:created>
  <dcterms:modified xsi:type="dcterms:W3CDTF">2026-02-10T13:06:53Z</dcterms:modified>
  <cp:contentStatus>Publié</cp:contentStatus>
</cp:coreProperties>
</file>