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susini\Nextcloud2\Stats corses\2025\"/>
    </mc:Choice>
  </mc:AlternateContent>
  <bookViews>
    <workbookView xWindow="0" yWindow="0" windowWidth="20490" windowHeight="7605" activeTab="6"/>
  </bookViews>
  <sheets>
    <sheet name="5.01 Notice" sheetId="1" r:id="rId1"/>
    <sheet name="5.01 Graphique 1" sheetId="3" r:id="rId2"/>
    <sheet name="5.01 Tableau 2" sheetId="2" r:id="rId3"/>
    <sheet name="5.01 Tableau 3" sheetId="4" r:id="rId4"/>
    <sheet name="5.01 Tableau 4" sheetId="5" r:id="rId5"/>
    <sheet name="5.01 Tableau 5" sheetId="6" r:id="rId6"/>
    <sheet name="5.01 Tableau 6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v_formation_diplome_-19bc4ddd-5cd7-4590-b327-f1332505a0c4" name="v_formation_diplome_" connection="Requête - v_formation_diplome_"/>
          <x15:modelTable id="TabDomaineSpecialite-93a52541-252d-4351-be80-2bb1131383f6" name="TabDomaineSpecialite" connection="Requête - TabDomaineSpecialite"/>
          <x15:modelTable id="sifa_export_donnee_validees  1-58b309bd-4a5d-4460-b114-37e465a1b117" name="sifa_export_donnee_validees  1" connection="Requête - sifa_export_donnee_validees (1)"/>
        </x15:modelTables>
        <x15:modelRelationships>
          <x15:modelRelationship fromTable="v_formation_diplome_" fromColumn="domaine_specialite" toTable="TabDomaineSpecialite" toColumn="DOMAINE_SPECIALITE"/>
          <x15:modelRelationship fromTable="sifa_export_donnee_validees  1" fromColumn="diplome" toTable="v_formation_diplome_" toColumn="Diplomezero"/>
        </x15:modelRelationships>
      </x15:dataModel>
    </ext>
  </extLst>
</workbook>
</file>

<file path=xl/calcChain.xml><?xml version="1.0" encoding="utf-8"?>
<calcChain xmlns="http://schemas.openxmlformats.org/spreadsheetml/2006/main">
  <c r="I47" i="6" l="1"/>
  <c r="I46" i="6"/>
  <c r="I45" i="6"/>
  <c r="I44" i="6"/>
  <c r="I43" i="6"/>
  <c r="I42" i="6"/>
  <c r="I41" i="6"/>
  <c r="I40" i="6"/>
  <c r="I39" i="6"/>
  <c r="I37" i="6"/>
  <c r="I36" i="6"/>
  <c r="I33" i="6"/>
  <c r="I32" i="6"/>
  <c r="I31" i="6"/>
  <c r="I30" i="6"/>
  <c r="H30" i="6"/>
  <c r="J30" i="6" s="1"/>
  <c r="F47" i="6"/>
  <c r="F46" i="6"/>
  <c r="F45" i="6"/>
  <c r="F44" i="6"/>
  <c r="F43" i="6"/>
  <c r="F42" i="6"/>
  <c r="F33" i="6"/>
  <c r="F32" i="6"/>
  <c r="F31" i="6"/>
  <c r="F30" i="6"/>
  <c r="C40" i="6"/>
  <c r="C47" i="6"/>
  <c r="C46" i="6"/>
  <c r="C45" i="6"/>
  <c r="C44" i="6"/>
  <c r="C43" i="6"/>
  <c r="C42" i="6"/>
  <c r="I24" i="6"/>
  <c r="I23" i="6"/>
  <c r="I21" i="6"/>
  <c r="I20" i="6"/>
  <c r="I19" i="6"/>
  <c r="I17" i="6"/>
  <c r="I13" i="6"/>
  <c r="F21" i="6"/>
  <c r="F20" i="6"/>
  <c r="F19" i="6"/>
  <c r="F18" i="6"/>
  <c r="F16" i="6"/>
  <c r="F14" i="6"/>
  <c r="F13" i="6"/>
  <c r="C24" i="6"/>
  <c r="C23" i="6"/>
  <c r="C21" i="6"/>
  <c r="C19" i="6"/>
  <c r="C17" i="6"/>
  <c r="C16" i="6"/>
  <c r="C14" i="6"/>
  <c r="C13" i="6"/>
  <c r="C8" i="5"/>
  <c r="C7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6" i="5"/>
  <c r="H11" i="4"/>
  <c r="J22" i="2"/>
  <c r="J21" i="2"/>
  <c r="J18" i="2"/>
  <c r="J17" i="2"/>
  <c r="J16" i="2"/>
  <c r="J14" i="2"/>
  <c r="J13" i="2"/>
  <c r="J11" i="2"/>
  <c r="J10" i="2"/>
  <c r="J9" i="2"/>
  <c r="J7" i="2"/>
  <c r="J6" i="2"/>
  <c r="I20" i="2"/>
  <c r="J20" i="2" s="1"/>
  <c r="I21" i="2"/>
  <c r="I15" i="2"/>
  <c r="I12" i="2"/>
  <c r="I8" i="2"/>
  <c r="I22" i="2" l="1"/>
  <c r="A5" i="3"/>
  <c r="I14" i="3" l="1"/>
  <c r="A2" i="7" l="1"/>
  <c r="H14" i="3" l="1"/>
  <c r="G14" i="3"/>
  <c r="F14" i="3"/>
  <c r="C14" i="3"/>
  <c r="B14" i="3"/>
  <c r="E8" i="3"/>
  <c r="E14" i="3" s="1"/>
  <c r="D8" i="3"/>
  <c r="D14" i="3" s="1"/>
  <c r="C39" i="6" l="1"/>
  <c r="C37" i="6"/>
  <c r="C36" i="6"/>
  <c r="H25" i="6"/>
  <c r="H21" i="2" l="1"/>
  <c r="G20" i="2"/>
  <c r="H15" i="2"/>
  <c r="J15" i="2" s="1"/>
  <c r="H12" i="2"/>
  <c r="J12" i="2" s="1"/>
  <c r="H8" i="2"/>
  <c r="J8" i="2" s="1"/>
  <c r="H22" i="2" l="1"/>
  <c r="A1" i="6" l="1"/>
  <c r="H45" i="6" l="1"/>
  <c r="H43" i="6"/>
  <c r="H41" i="6" l="1"/>
  <c r="H34" i="6"/>
  <c r="H31" i="6"/>
  <c r="H32" i="6"/>
  <c r="H42" i="6" l="1"/>
  <c r="B22" i="5"/>
  <c r="C22" i="5"/>
  <c r="D22" i="5" l="1"/>
  <c r="G21" i="2" l="1"/>
  <c r="G15" i="2"/>
  <c r="G12" i="2"/>
  <c r="G8" i="2"/>
  <c r="G22" i="2" l="1"/>
  <c r="E23" i="6" l="1"/>
  <c r="F23" i="6" s="1"/>
  <c r="B23" i="6"/>
  <c r="B17" i="6"/>
  <c r="B40" i="6"/>
  <c r="H44" i="6"/>
  <c r="H39" i="6"/>
  <c r="H37" i="6"/>
  <c r="H36" i="6"/>
  <c r="B46" i="6"/>
  <c r="H23" i="6" l="1"/>
  <c r="E46" i="6"/>
  <c r="E40" i="6"/>
  <c r="E33" i="6"/>
  <c r="E17" i="6"/>
  <c r="F17" i="6" s="1"/>
  <c r="H17" i="6"/>
  <c r="B24" i="6"/>
  <c r="H24" i="6" l="1"/>
  <c r="D13" i="6"/>
  <c r="H40" i="6"/>
  <c r="H33" i="6"/>
  <c r="H46" i="6"/>
  <c r="E47" i="6"/>
  <c r="B47" i="6"/>
  <c r="E24" i="6"/>
  <c r="F24" i="6" s="1"/>
  <c r="J13" i="6" l="1"/>
  <c r="G32" i="6"/>
  <c r="H47" i="6"/>
  <c r="G20" i="6"/>
  <c r="J11" i="6"/>
  <c r="J20" i="6"/>
  <c r="D44" i="6"/>
  <c r="J21" i="6"/>
  <c r="J23" i="6"/>
  <c r="J16" i="6"/>
  <c r="J19" i="6"/>
  <c r="J17" i="6"/>
  <c r="D45" i="6"/>
  <c r="D40" i="6"/>
  <c r="D43" i="6"/>
  <c r="G16" i="6"/>
  <c r="G23" i="6"/>
  <c r="G19" i="6"/>
  <c r="G18" i="6"/>
  <c r="G14" i="6"/>
  <c r="G21" i="6"/>
  <c r="G17" i="6"/>
  <c r="G13" i="6"/>
  <c r="D36" i="6"/>
  <c r="D39" i="6"/>
  <c r="D46" i="6"/>
  <c r="D42" i="6"/>
  <c r="D37" i="6"/>
  <c r="D14" i="6"/>
  <c r="D16" i="6"/>
  <c r="D23" i="6"/>
  <c r="D19" i="6"/>
  <c r="D21" i="6"/>
  <c r="D17" i="6"/>
  <c r="G45" i="6"/>
  <c r="G44" i="6"/>
  <c r="G40" i="6"/>
  <c r="G43" i="6"/>
  <c r="G31" i="6"/>
  <c r="G46" i="6"/>
  <c r="G42" i="6"/>
  <c r="G33" i="6"/>
  <c r="J24" i="6" l="1"/>
  <c r="J33" i="6"/>
  <c r="J46" i="6"/>
  <c r="J36" i="6"/>
  <c r="J42" i="6"/>
  <c r="J32" i="6"/>
  <c r="J41" i="6"/>
  <c r="J45" i="6"/>
  <c r="J44" i="6"/>
  <c r="J31" i="6"/>
  <c r="J39" i="6"/>
  <c r="J34" i="6"/>
  <c r="J43" i="6"/>
  <c r="J37" i="6"/>
  <c r="J40" i="6"/>
  <c r="G24" i="6"/>
  <c r="D47" i="6"/>
  <c r="D24" i="6"/>
  <c r="G47" i="6"/>
  <c r="J47" i="6" l="1"/>
  <c r="B21" i="2" l="1"/>
  <c r="A3" i="5" l="1"/>
  <c r="A1" i="5"/>
  <c r="G7" i="4"/>
  <c r="H7" i="4" s="1"/>
  <c r="G8" i="4"/>
  <c r="H8" i="4" s="1"/>
  <c r="G9" i="4"/>
  <c r="H9" i="4" s="1"/>
  <c r="G10" i="4"/>
  <c r="H10" i="4" s="1"/>
  <c r="G6" i="4"/>
  <c r="H6" i="4" s="1"/>
  <c r="C11" i="4"/>
  <c r="D11" i="4"/>
  <c r="E11" i="4"/>
  <c r="F11" i="4"/>
  <c r="B11" i="4"/>
  <c r="A3" i="4"/>
  <c r="A1" i="4"/>
  <c r="A3" i="2"/>
  <c r="C21" i="2"/>
  <c r="D21" i="2"/>
  <c r="E21" i="2"/>
  <c r="F21" i="2"/>
  <c r="C15" i="2"/>
  <c r="D15" i="2"/>
  <c r="E15" i="2"/>
  <c r="F15" i="2"/>
  <c r="B15" i="2"/>
  <c r="C12" i="2"/>
  <c r="D12" i="2"/>
  <c r="E12" i="2"/>
  <c r="F12" i="2"/>
  <c r="B12" i="2"/>
  <c r="C8" i="2"/>
  <c r="D8" i="2"/>
  <c r="E8" i="2"/>
  <c r="F8" i="2"/>
  <c r="B8" i="2"/>
  <c r="A1" i="2"/>
  <c r="E22" i="2" l="1"/>
  <c r="F22" i="2"/>
  <c r="B22" i="2"/>
  <c r="C22" i="2"/>
  <c r="D22" i="2"/>
  <c r="G11" i="4"/>
</calcChain>
</file>

<file path=xl/connections.xml><?xml version="1.0" encoding="utf-8"?>
<connections xmlns="http://schemas.openxmlformats.org/spreadsheetml/2006/main">
  <connection id="1" name="Requête - sifa_export_donnee_validees (1)" description="Connexion à la requête « sifa_export_donnee_validees (1) » dans le classeur." type="100" refreshedVersion="6" minRefreshableVersion="5">
    <extLst>
      <ext xmlns:x15="http://schemas.microsoft.com/office/spreadsheetml/2010/11/main" uri="{DE250136-89BD-433C-8126-D09CA5730AF9}">
        <x15:connection id="3902b2b1-12d5-4a3e-ad4c-3c6316d75a43"/>
      </ext>
    </extLst>
  </connection>
  <connection id="2" name="Requête - TabDomaineSpecialite" description="Connexion à la requête « TabDomaineSpecialite » dans le classeur." type="100" refreshedVersion="6" minRefreshableVersion="5">
    <extLst>
      <ext xmlns:x15="http://schemas.microsoft.com/office/spreadsheetml/2010/11/main" uri="{DE250136-89BD-433C-8126-D09CA5730AF9}">
        <x15:connection id="06c0badd-2745-4869-b662-c006bccaeebc"/>
      </ext>
    </extLst>
  </connection>
  <connection id="3" name="Requête - v_formation_diplome_" description="Connexion à la requête « v_formation_diplome_ » dans le classeur." type="100" refreshedVersion="6" minRefreshableVersion="5">
    <extLst>
      <ext xmlns:x15="http://schemas.microsoft.com/office/spreadsheetml/2010/11/main" uri="{DE250136-89BD-433C-8126-D09CA5730AF9}">
        <x15:connection id="22eb96e3-2728-46b8-bd58-170233053f73"/>
      </ext>
    </extLst>
  </connection>
  <connection id="4" keepAlive="1" name="ThisWorkbookDataModel" description="Modèle de donnée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<sst xmlns="http://schemas.openxmlformats.org/spreadsheetml/2006/main" count="497" uniqueCount="296">
  <si>
    <t>Actualisé le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</si>
  <si>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</si>
  <si>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</si>
  <si>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</si>
  <si>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Sommaire</t>
  </si>
  <si>
    <t>Précisions</t>
  </si>
  <si>
    <t>Source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</si>
  <si>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</si>
  <si>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</si>
  <si>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</si>
  <si>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-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</si>
  <si>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</si>
  <si>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</si>
  <si>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Catégorie</t>
  </si>
  <si>
    <t>Champ : Région corse</t>
  </si>
  <si>
    <t>Source :</t>
  </si>
  <si>
    <t>2021</t>
  </si>
  <si>
    <t>2020</t>
  </si>
  <si>
    <t>2019</t>
  </si>
  <si>
    <t>2018</t>
  </si>
  <si>
    <t>5.01 Les centres de formation d’apprentis : évolution des effectifs</t>
  </si>
  <si>
    <t>[4] Taux de scolarisation par âge en apprentissage</t>
  </si>
  <si>
    <r>
      <t>Taux de scolarisation en apprentissage</t>
    </r>
    <r>
      <rPr>
        <sz val="8"/>
        <color rgb="FF000000"/>
        <rFont val="Arial"/>
        <family val="2"/>
      </rPr>
      <t xml:space="preserve"> - Pourcentage de jeunes d’un âge donné scolarisés en apprentissage par rapport à la population totale du même âge.</t>
    </r>
  </si>
  <si>
    <r>
      <t>Nomenclature nationale des niveaux</t>
    </r>
    <r>
      <rPr>
        <sz val="8"/>
        <color rgb="FF000000"/>
        <rFont val="Arial"/>
        <family val="2"/>
      </rPr>
      <t xml:space="preserve"> – La nomenclature des diplômes par niveau utilisée est celle du décret n° 2019-14 du 8 janvier 2019 relatif au cadre national des certifications professionnelles.</t>
    </r>
  </si>
  <si>
    <t>Niveaux 7 et 8</t>
  </si>
  <si>
    <t>Niveau 6</t>
  </si>
  <si>
    <t>Niveau 5</t>
  </si>
  <si>
    <t>Niveau 4</t>
  </si>
  <si>
    <t>Niveau 3</t>
  </si>
  <si>
    <t>Niveau 0</t>
  </si>
  <si>
    <t>2017-2018</t>
  </si>
  <si>
    <t>2018-2019</t>
  </si>
  <si>
    <t>2019-2020</t>
  </si>
  <si>
    <t>2020-2021</t>
  </si>
  <si>
    <t>2021-2022</t>
  </si>
  <si>
    <t>CAP</t>
  </si>
  <si>
    <t>Autres formations de niveau 3</t>
  </si>
  <si>
    <t>Total niveau 3</t>
  </si>
  <si>
    <t>BP</t>
  </si>
  <si>
    <t>Bac professionnel</t>
  </si>
  <si>
    <t>Autres formations de niveau 4</t>
  </si>
  <si>
    <t>Total niveau 4</t>
  </si>
  <si>
    <t>STS</t>
  </si>
  <si>
    <t>Autres formations de niveau 5</t>
  </si>
  <si>
    <t>Total niveau 5</t>
  </si>
  <si>
    <t>Licence</t>
  </si>
  <si>
    <t>Diplôme d'ingénieur</t>
  </si>
  <si>
    <t>Autres formations de niveaux 6, 7 et 8</t>
  </si>
  <si>
    <t>Total niveau 6, 7 et 8</t>
  </si>
  <si>
    <t>Total apprentis</t>
  </si>
  <si>
    <t>1re année</t>
  </si>
  <si>
    <t>2e année</t>
  </si>
  <si>
    <t>3e année</t>
  </si>
  <si>
    <t>4e et 5e année</t>
  </si>
  <si>
    <t>Cursus 1 an</t>
  </si>
  <si>
    <t>Total</t>
  </si>
  <si>
    <t>Part des filles (%)</t>
  </si>
  <si>
    <t>Système d'information sur la formation des apprentis (SIFA). Situation au 31 décembre de l’année scolaire.</t>
  </si>
  <si>
    <t>16 ans</t>
  </si>
  <si>
    <t>17 ans</t>
  </si>
  <si>
    <t>18 ans</t>
  </si>
  <si>
    <t>19 ans</t>
  </si>
  <si>
    <t>20 ans</t>
  </si>
  <si>
    <t>21 ans</t>
  </si>
  <si>
    <t>22 ans</t>
  </si>
  <si>
    <t>23 ans</t>
  </si>
  <si>
    <t>24 ans</t>
  </si>
  <si>
    <t>25 ans</t>
  </si>
  <si>
    <t>26 ans</t>
  </si>
  <si>
    <t>27 ans</t>
  </si>
  <si>
    <t>28 ans</t>
  </si>
  <si>
    <t>29 ans</t>
  </si>
  <si>
    <t>30 ans et plus</t>
  </si>
  <si>
    <t>Age</t>
  </si>
  <si>
    <t>Source : DEPP / Système d'information sur la formation des apprentis (SIFA). Situation au 31 décembre de l'année scolaire.</t>
  </si>
  <si>
    <t xml:space="preserve">Domaines des services </t>
  </si>
  <si>
    <t>34 - Services à la collectivité</t>
  </si>
  <si>
    <t>33 - Services aux personnes</t>
  </si>
  <si>
    <t>32 - Communication et information</t>
  </si>
  <si>
    <t>31 - Échanges et gestion</t>
  </si>
  <si>
    <t>30 - Spécialités plurivalentes des services</t>
  </si>
  <si>
    <t>Domaines  de la production</t>
  </si>
  <si>
    <t>25 - Mécanique, électricité, électronique</t>
  </si>
  <si>
    <t>24 - Matériaux souples</t>
  </si>
  <si>
    <t>23 - Génie civil, constructions, bois</t>
  </si>
  <si>
    <t>22 - Transformations</t>
  </si>
  <si>
    <t>21 - Agriculture, pêche, forêt</t>
  </si>
  <si>
    <t>20 - Spécialités pluritechnologiques de la production</t>
  </si>
  <si>
    <t>Domaines disciplinaires</t>
  </si>
  <si>
    <t>13 - Lettres et arts</t>
  </si>
  <si>
    <t>12 - Sciences humaines et droit</t>
  </si>
  <si>
    <t>11 - Mathématiques et sciences</t>
  </si>
  <si>
    <t>Répartition (%)</t>
  </si>
  <si>
    <t>Effectifs</t>
  </si>
  <si>
    <t xml:space="preserve">Ensemble </t>
  </si>
  <si>
    <t xml:space="preserve"> Niveaux 7 et 8</t>
  </si>
  <si>
    <t xml:space="preserve"> Niveau 6</t>
  </si>
  <si>
    <t>(suite) Domaines de spécialités</t>
  </si>
  <si>
    <t>Domaines des services</t>
  </si>
  <si>
    <t>Domaines de la production</t>
  </si>
  <si>
    <t xml:space="preserve"> Niveau 5</t>
  </si>
  <si>
    <t xml:space="preserve"> Niveau 4</t>
  </si>
  <si>
    <t xml:space="preserve"> Niveau 3</t>
  </si>
  <si>
    <t>Domaines de spécialités</t>
  </si>
  <si>
    <t xml:space="preserve">15 ans </t>
  </si>
  <si>
    <t xml:space="preserve">Total </t>
  </si>
  <si>
    <t>DPSA, RSC 2024</t>
  </si>
  <si>
    <t>2022</t>
  </si>
  <si>
    <t>2022-2023</t>
  </si>
  <si>
    <t>Master pro</t>
  </si>
  <si>
    <t>But</t>
  </si>
  <si>
    <t>BASTIA</t>
  </si>
  <si>
    <t>2B033</t>
  </si>
  <si>
    <t>NEOS BASTIA</t>
  </si>
  <si>
    <t>SITE DE FORMATION OF CFA</t>
  </si>
  <si>
    <t>SITE OF-CFA</t>
  </si>
  <si>
    <t>PR</t>
  </si>
  <si>
    <t>7200772B</t>
  </si>
  <si>
    <t>BELGODERE</t>
  </si>
  <si>
    <t>2B034</t>
  </si>
  <si>
    <t>OF-CFA HAND JEUNESSE ILE ROUSSE</t>
  </si>
  <si>
    <t>ORGANISME FORMATION-CFA</t>
  </si>
  <si>
    <t>OF CFA</t>
  </si>
  <si>
    <t>7200771A</t>
  </si>
  <si>
    <t>LUCCIANA</t>
  </si>
  <si>
    <t>2B148</t>
  </si>
  <si>
    <t xml:space="preserve"> COMITE TERRITORIAL SPORTS POUR TOUS  LUCCIANA</t>
  </si>
  <si>
    <t>7200770Z</t>
  </si>
  <si>
    <t>WEBFORCE3 BASTIA</t>
  </si>
  <si>
    <t>7200767W</t>
  </si>
  <si>
    <t>PORTO VECCHIO</t>
  </si>
  <si>
    <t>2A247</t>
  </si>
  <si>
    <t>S-IMPARERA PORTO VECCHIO</t>
  </si>
  <si>
    <t>6200755B</t>
  </si>
  <si>
    <t>AJACCIO</t>
  </si>
  <si>
    <t>2A004</t>
  </si>
  <si>
    <t>S-IMPARERA AJACCIO</t>
  </si>
  <si>
    <t>6200754A</t>
  </si>
  <si>
    <t>IRIPS IMPARERA BASTIA</t>
  </si>
  <si>
    <t>7200766V</t>
  </si>
  <si>
    <t>IRIPS FURMAZIONE AJACCIO</t>
  </si>
  <si>
    <t>6200757D</t>
  </si>
  <si>
    <t>IRIPS FURMAZIONE PORTO VECCHIO</t>
  </si>
  <si>
    <t>6200756C</t>
  </si>
  <si>
    <t>IRIPS FURMAZIONE BASTIA</t>
  </si>
  <si>
    <t>OF CFA IRIPS</t>
  </si>
  <si>
    <t>7200765U</t>
  </si>
  <si>
    <t>CALVI</t>
  </si>
  <si>
    <t>2B050</t>
  </si>
  <si>
    <t>COOPERATIVE D'INIATIVE JEUNES CALVI</t>
  </si>
  <si>
    <t>SITE OF-CFA CALVI</t>
  </si>
  <si>
    <t>7200764T</t>
  </si>
  <si>
    <t>COOPERATIVE D'INITIATIVE JEUNES AJACCIO</t>
  </si>
  <si>
    <t>SITE OF-CFA AJACCIO</t>
  </si>
  <si>
    <t>6200753Z</t>
  </si>
  <si>
    <t>COOPERATIVE D'INITIATIVE JEUNES PORTO VECCHIO</t>
  </si>
  <si>
    <t>SITE OF-CFA PORTO VECCHIO</t>
  </si>
  <si>
    <t>6200752Y</t>
  </si>
  <si>
    <t>COOPERATIVE D'INITIATIVE JEUNES C.I.J. BASTIA</t>
  </si>
  <si>
    <t>OF-CFA COOPERATIVE D'INITIATIVE JEUNES</t>
  </si>
  <si>
    <t>OF-CFA</t>
  </si>
  <si>
    <t>7200760N</t>
  </si>
  <si>
    <t>BORGO</t>
  </si>
  <si>
    <t>2B042</t>
  </si>
  <si>
    <t xml:space="preserve">INSTITUT REGIONAL DE L'EDUC.  PROF.SPORT DE CORSE </t>
  </si>
  <si>
    <t xml:space="preserve">I.R.E.P.S. </t>
  </si>
  <si>
    <t>7200756J</t>
  </si>
  <si>
    <t>CORTE</t>
  </si>
  <si>
    <t>2B096</t>
  </si>
  <si>
    <t>C.F.P CORTE</t>
  </si>
  <si>
    <t>OF CFA ASSOCIATION CORSE FORMATION PROFESSIONNELLE</t>
  </si>
  <si>
    <t>OF CFA C.F.P.</t>
  </si>
  <si>
    <t>7200754G</t>
  </si>
  <si>
    <t>UNIVERSITE CORSE</t>
  </si>
  <si>
    <t>CTR FORMATION APPRENTIS UNIV</t>
  </si>
  <si>
    <t>SA</t>
  </si>
  <si>
    <t>PU</t>
  </si>
  <si>
    <t>7200730F</t>
  </si>
  <si>
    <t>FURIANI</t>
  </si>
  <si>
    <t>2B120</t>
  </si>
  <si>
    <t>OF-CFA HAUTE CORSE FURIANI</t>
  </si>
  <si>
    <t>ORGANISME FORMATION-CFA HAUTE CORSE FURIANI</t>
  </si>
  <si>
    <t>OF CFA FURIANI</t>
  </si>
  <si>
    <t>7200675W</t>
  </si>
  <si>
    <t xml:space="preserve"> VAZZIO AJACCIO</t>
  </si>
  <si>
    <t>OF-CFA OPTIMUS FAC</t>
  </si>
  <si>
    <t>OF-CFA OPTIMUS</t>
  </si>
  <si>
    <t>6200758E</t>
  </si>
  <si>
    <t>SARROLA CARCOPINO</t>
  </si>
  <si>
    <t>2A271</t>
  </si>
  <si>
    <t>E.S.A.D. MEZZAVIA</t>
  </si>
  <si>
    <t xml:space="preserve">OF-CFA ECOLE DENTAIRE FRANCAISE </t>
  </si>
  <si>
    <t>OF-CFA E.S.A.D.</t>
  </si>
  <si>
    <t>6200749V</t>
  </si>
  <si>
    <t>SUPDESIGN AJACCIO</t>
  </si>
  <si>
    <t>ORGANISME FORMATION CFA SUPDESIGN</t>
  </si>
  <si>
    <t>OF-CFA SUPDESIGN</t>
  </si>
  <si>
    <t>6200745R</t>
  </si>
  <si>
    <t xml:space="preserve">GROUPE ALTERNANCE CORSICA </t>
  </si>
  <si>
    <t>ORGANISME FORMATION CFA AJACCIO</t>
  </si>
  <si>
    <t>OF-CFA ALTERNANCE CORSICA</t>
  </si>
  <si>
    <t>6200741L</t>
  </si>
  <si>
    <t>PROPRIANO</t>
  </si>
  <si>
    <t>2A249</t>
  </si>
  <si>
    <t>ANNEXE POLE APPRENT. ET FORM. AMPARA PROPRIANO</t>
  </si>
  <si>
    <t>6200760G</t>
  </si>
  <si>
    <t>PORTO VECC</t>
  </si>
  <si>
    <t>ANNEXE POLE APPRENT. ET FORM. AMPARA PORTO VECCHIO</t>
  </si>
  <si>
    <t>6200759F</t>
  </si>
  <si>
    <t>AMPARA AJACCIO</t>
  </si>
  <si>
    <t>POLE DE FORMATION ET D'APPRENTISSAGE AMPARA</t>
  </si>
  <si>
    <t>6200739J</t>
  </si>
  <si>
    <t>CFA DU SPORT ET DE L'ANIMATION CSJC AJACCIO</t>
  </si>
  <si>
    <t>6200731A</t>
  </si>
  <si>
    <t>Libellé court
Commune</t>
  </si>
  <si>
    <t>Code
Commune</t>
  </si>
  <si>
    <t>Dénomination complémentaire (patronyme)</t>
  </si>
  <si>
    <t>Dénomination</t>
  </si>
  <si>
    <t>Sigle</t>
  </si>
  <si>
    <t>Secteur</t>
  </si>
  <si>
    <t>N°UAI</t>
  </si>
  <si>
    <t>Code
Spécificité</t>
  </si>
  <si>
    <t>6200694K</t>
  </si>
  <si>
    <t>CFA E.C.M.</t>
  </si>
  <si>
    <t>CFA ECOLE COMMERCE ET MANAGEMENT CORSICA</t>
  </si>
  <si>
    <t>CFA CAMPUS AJACCIO</t>
  </si>
  <si>
    <t>APP</t>
  </si>
  <si>
    <t>6200734D</t>
  </si>
  <si>
    <t>PBAC SARROLA CARCOPINO</t>
  </si>
  <si>
    <t>ECOLES POSTBAC NON UNIVERSITAIRES</t>
  </si>
  <si>
    <t xml:space="preserve"> AFLOKKAT SARROLA CARCOPINO</t>
  </si>
  <si>
    <t>SARROLA CA</t>
  </si>
  <si>
    <t>APO</t>
  </si>
  <si>
    <t>6200737G</t>
  </si>
  <si>
    <t>I.F.R.T.S.</t>
  </si>
  <si>
    <t>ANTENNE INSTITUT CORSE FORM.RECH.MEDICO SOCIAL</t>
  </si>
  <si>
    <t>ANTENNE I.F.T.R.S. OF-CFA  AJACCIO</t>
  </si>
  <si>
    <t>6200744P</t>
  </si>
  <si>
    <t>SUPDESIGN</t>
  </si>
  <si>
    <t>ECOLE DE FORMATION METIERS DU DESIGN</t>
  </si>
  <si>
    <t>ECOLE DE FORMATION SUPDESIGN</t>
  </si>
  <si>
    <t>6200751X</t>
  </si>
  <si>
    <t>I.F.R.T.S</t>
  </si>
  <si>
    <t>ANTENNE I.F.R.T.S OF-CFA PORTO VECCHIO</t>
  </si>
  <si>
    <t>7200680B</t>
  </si>
  <si>
    <t>CCI VALROSE</t>
  </si>
  <si>
    <t>CFA ECOLE DE COMMERCE ET DE MANAGEMENT CORSICA CCI</t>
  </si>
  <si>
    <t>CFA CORSICA CCI VALROSE BORGO</t>
  </si>
  <si>
    <t>7200742U</t>
  </si>
  <si>
    <t>INSTITUT CORSE  FORM. ET RECH. MEDICO SOCIAL</t>
  </si>
  <si>
    <t>OF-CFA U LIGAME  BASTIA</t>
  </si>
  <si>
    <t>7200753F</t>
  </si>
  <si>
    <t>ANTENNE I.F.R.T.S. OF-CFA BASTIA</t>
  </si>
  <si>
    <t>7200763S</t>
  </si>
  <si>
    <t>ANTENNE I.F.R.T.S OF-CFA CALVI</t>
  </si>
  <si>
    <t>7200773C</t>
  </si>
  <si>
    <t>IFRTS</t>
  </si>
  <si>
    <t>ANTENNE INSTUTUT FORM. ET RECH. MEDICO  SOCIAL</t>
  </si>
  <si>
    <t>LES OF-CFA ACADEMIE DE CORSE</t>
  </si>
  <si>
    <t>LES ETABLISSEMENTS DU SUPERIEUR PRIVES accueillant des APPRENTIS ACADEMIE DE CORSE</t>
  </si>
  <si>
    <t>[6] Les centres de formation OF-CFA et établissements supérieur privés accueillant des apprentis</t>
  </si>
  <si>
    <t>6200762J</t>
  </si>
  <si>
    <t>JSF</t>
  </si>
  <si>
    <t>FORMATION ZONZA</t>
  </si>
  <si>
    <t xml:space="preserve">CENTRE DE FORMATION JEUNESSE SPORT </t>
  </si>
  <si>
    <t>2A362</t>
  </si>
  <si>
    <t>ZONZA</t>
  </si>
  <si>
    <t>2023</t>
  </si>
  <si>
    <t>2023-2024</t>
  </si>
  <si>
    <t>Taux de scolarisation en apprentissage  2023-2024</t>
  </si>
  <si>
    <t>DPSA, RSC 2025</t>
  </si>
  <si>
    <t>SOMMAIRE</t>
  </si>
  <si>
    <t>2017</t>
  </si>
  <si>
    <t>7200775E</t>
  </si>
  <si>
    <t>FURMAZIONI</t>
  </si>
  <si>
    <t xml:space="preserve"> 5.02 Les apprentis par spécialité de formation</t>
  </si>
  <si>
    <t>7200774D</t>
  </si>
  <si>
    <t>ECP PR</t>
  </si>
  <si>
    <t xml:space="preserve">ECOLE PROFESSIONNELLE PRIVEE </t>
  </si>
  <si>
    <t>E.S.C.C.O.M. BORGO</t>
  </si>
  <si>
    <t>2024</t>
  </si>
  <si>
    <t>[3] Répartition des apprentis par niveau de formation et par année en 2024-2025</t>
  </si>
  <si>
    <t>[5] Effectifs des apprentis par domaine de spécialités et niveau de formation en 2024-2025</t>
  </si>
  <si>
    <t>[1] Évolution des effectifs dans les centres de formation d'apprentis par niveau</t>
  </si>
  <si>
    <t>[2] Évolution des effectifs dans les centres de formation d'apprentis par diplôme</t>
  </si>
  <si>
    <t>2024-2025</t>
  </si>
  <si>
    <t>Evolution 2024-2025</t>
  </si>
  <si>
    <t>Taux de scolarisation en apprentissage 2024-2025</t>
  </si>
  <si>
    <t>Effectifs 2024-2025</t>
  </si>
  <si>
    <r>
      <rPr>
        <sz val="9"/>
        <rFont val="Arial"/>
        <family val="2"/>
      </rPr>
      <t>Lecture</t>
    </r>
    <r>
      <rPr>
        <b/>
        <i/>
        <sz val="9"/>
        <rFont val="Arial"/>
        <family val="2"/>
      </rPr>
      <t xml:space="preserve"> </t>
    </r>
    <r>
      <rPr>
        <i/>
        <sz val="9"/>
        <rFont val="Arial"/>
        <family val="2"/>
      </rPr>
      <t>: 366 apprentis de niveau 6 préparent un diplôme dans le domaine des services. 61,2% sont des filles. 84,9% des apprentis de niveau 6 se forment dans les spécialités des services.</t>
    </r>
  </si>
  <si>
    <t>Libellé court
Nature</t>
  </si>
  <si>
    <t>COMMERCE</t>
  </si>
  <si>
    <t>AU.SERVICE</t>
  </si>
  <si>
    <t>EC. SANTE</t>
  </si>
  <si>
    <t>ARTISTIQUE</t>
  </si>
  <si>
    <t>JEUNESSE ET 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</si>
</sst>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800]dddd\,\ mmmm\ dd\,\ yyyy"/>
    <numFmt numFmtId="165" formatCode="#,##0.0"/>
    <numFmt numFmtId="166" formatCode="0.0%"/>
    <numFmt numFmtId="167" formatCode="0.0"/>
  </numFmts>
  <fonts count="34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color theme="10"/>
      <name val="MS Sans Serif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</font>
    <font>
      <b/>
      <sz val="8"/>
      <color indexed="12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9"/>
      <color theme="10"/>
      <name val="Arial"/>
      <family val="2"/>
    </font>
    <font>
      <sz val="15"/>
      <color theme="4"/>
      <name val="Arial"/>
      <family val="2"/>
    </font>
    <font>
      <b/>
      <sz val="12"/>
      <color theme="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theme="4" tint="-0.249977111117893"/>
      <name val="Arial"/>
      <family val="2"/>
    </font>
    <font>
      <b/>
      <sz val="12"/>
      <color theme="4" tint="-0.499984740745262"/>
      <name val="Arial"/>
      <family val="2"/>
    </font>
    <font>
      <sz val="9"/>
      <name val="Arial"/>
    </font>
    <font>
      <b/>
      <sz val="9"/>
      <name val="Arial"/>
    </font>
    <font>
      <sz val="8"/>
      <name val="Arial"/>
    </font>
    <font>
      <i/>
      <sz val="8"/>
      <name val="Arial"/>
    </font>
    <font>
      <i/>
      <sz val="9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12" fillId="0" borderId="0"/>
    <xf numFmtId="0" fontId="5" fillId="0" borderId="0"/>
    <xf numFmtId="0" fontId="17" fillId="0" borderId="0"/>
    <xf numFmtId="9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  <xf numFmtId="0" fontId="1" fillId="0" borderId="0"/>
    <xf numFmtId="0" fontId="5" fillId="0" borderId="0"/>
    <xf numFmtId="0" fontId="5" fillId="0" borderId="0"/>
  </cellStyleXfs>
  <cellXfs count="205">
    <xf numFmtId="0" fontId="0" fillId="0" borderId="0" xfId="0"/>
    <xf numFmtId="0" fontId="6" fillId="0" borderId="0" xfId="5" applyFont="1"/>
    <xf numFmtId="0" fontId="5" fillId="0" borderId="0" xfId="6"/>
    <xf numFmtId="164" fontId="6" fillId="0" borderId="0" xfId="6" applyNumberFormat="1" applyFont="1" applyAlignment="1">
      <alignment horizontal="right" wrapText="1"/>
    </xf>
    <xf numFmtId="14" fontId="6" fillId="0" borderId="0" xfId="6" applyNumberFormat="1" applyFont="1" applyAlignment="1">
      <alignment horizontal="right" wrapText="1"/>
    </xf>
    <xf numFmtId="0" fontId="2" fillId="0" borderId="1" xfId="2"/>
    <xf numFmtId="0" fontId="5" fillId="0" borderId="0" xfId="5" applyFont="1" applyAlignment="1">
      <alignment horizontal="left" vertical="center" wrapText="1"/>
    </xf>
    <xf numFmtId="0" fontId="7" fillId="0" borderId="0" xfId="7" applyAlignment="1">
      <alignment vertical="center" wrapText="1"/>
    </xf>
    <xf numFmtId="0" fontId="3" fillId="0" borderId="2" xfId="3" applyAlignment="1">
      <alignment vertical="center" wrapText="1"/>
    </xf>
    <xf numFmtId="0" fontId="5" fillId="0" borderId="0" xfId="6" applyFont="1"/>
    <xf numFmtId="0" fontId="6" fillId="0" borderId="0" xfId="6" applyFont="1"/>
    <xf numFmtId="0" fontId="8" fillId="0" borderId="0" xfId="6" applyFont="1" applyFill="1" applyAlignment="1">
      <alignment vertical="center" wrapText="1"/>
    </xf>
    <xf numFmtId="0" fontId="9" fillId="0" borderId="0" xfId="6" applyFont="1" applyAlignment="1">
      <alignment wrapText="1"/>
    </xf>
    <xf numFmtId="0" fontId="8" fillId="0" borderId="0" xfId="6" applyFont="1" applyFill="1" applyAlignment="1">
      <alignment vertical="center"/>
    </xf>
    <xf numFmtId="0" fontId="10" fillId="0" borderId="0" xfId="6" applyFont="1" applyAlignment="1">
      <alignment horizontal="justify" vertical="center" wrapText="1"/>
    </xf>
    <xf numFmtId="0" fontId="8" fillId="0" borderId="0" xfId="6" applyFont="1" applyAlignment="1">
      <alignment vertical="center" wrapText="1"/>
    </xf>
    <xf numFmtId="0" fontId="11" fillId="0" borderId="0" xfId="6" applyFont="1" applyAlignment="1">
      <alignment vertical="center" wrapText="1"/>
    </xf>
    <xf numFmtId="0" fontId="11" fillId="0" borderId="0" xfId="6" applyFont="1" applyAlignment="1">
      <alignment wrapText="1"/>
    </xf>
    <xf numFmtId="0" fontId="11" fillId="0" borderId="0" xfId="6" applyFont="1"/>
    <xf numFmtId="0" fontId="11" fillId="0" borderId="0" xfId="6" quotePrefix="1" applyFont="1"/>
    <xf numFmtId="0" fontId="3" fillId="0" borderId="2" xfId="3" applyAlignment="1">
      <alignment vertical="center"/>
    </xf>
    <xf numFmtId="0" fontId="12" fillId="0" borderId="0" xfId="8" applyAlignment="1"/>
    <xf numFmtId="0" fontId="5" fillId="0" borderId="0" xfId="8" applyFont="1"/>
    <xf numFmtId="0" fontId="5" fillId="0" borderId="0" xfId="8" applyFont="1" applyBorder="1"/>
    <xf numFmtId="0" fontId="5" fillId="0" borderId="0" xfId="8" applyFont="1" applyBorder="1" applyAlignment="1">
      <alignment horizontal="right"/>
    </xf>
    <xf numFmtId="0" fontId="4" fillId="0" borderId="0" xfId="4" applyBorder="1" applyAlignment="1">
      <alignment vertical="center"/>
    </xf>
    <xf numFmtId="0" fontId="11" fillId="0" borderId="0" xfId="8" applyFont="1"/>
    <xf numFmtId="0" fontId="5" fillId="0" borderId="0" xfId="8" applyFont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right" vertical="center"/>
    </xf>
    <xf numFmtId="0" fontId="11" fillId="0" borderId="0" xfId="8" applyFont="1" applyAlignment="1">
      <alignment vertical="center"/>
    </xf>
    <xf numFmtId="0" fontId="11" fillId="0" borderId="0" xfId="8" applyFont="1" applyBorder="1"/>
    <xf numFmtId="3" fontId="13" fillId="0" borderId="0" xfId="8" applyNumberFormat="1" applyFont="1" applyBorder="1" applyAlignment="1">
      <alignment horizontal="right"/>
    </xf>
    <xf numFmtId="165" fontId="13" fillId="0" borderId="0" xfId="8" applyNumberFormat="1" applyFont="1" applyBorder="1" applyAlignment="1">
      <alignment horizontal="right"/>
    </xf>
    <xf numFmtId="0" fontId="11" fillId="0" borderId="0" xfId="8" applyFont="1" applyBorder="1" applyAlignment="1">
      <alignment horizontal="right"/>
    </xf>
    <xf numFmtId="0" fontId="11" fillId="0" borderId="0" xfId="8" quotePrefix="1" applyFont="1" applyBorder="1"/>
    <xf numFmtId="0" fontId="11" fillId="0" borderId="0" xfId="8" quotePrefix="1" applyFont="1" applyAlignment="1">
      <alignment horizontal="left"/>
    </xf>
    <xf numFmtId="0" fontId="10" fillId="0" borderId="0" xfId="6" applyFont="1" applyFill="1" applyAlignment="1">
      <alignment vertical="center" wrapText="1"/>
    </xf>
    <xf numFmtId="0" fontId="10" fillId="0" borderId="0" xfId="6" applyFont="1" applyAlignment="1">
      <alignment wrapText="1"/>
    </xf>
    <xf numFmtId="0" fontId="14" fillId="0" borderId="0" xfId="9" applyFont="1" applyAlignment="1">
      <alignment horizontal="justify" vertical="center" wrapText="1"/>
    </xf>
    <xf numFmtId="0" fontId="14" fillId="0" borderId="0" xfId="9" applyFont="1" applyAlignment="1">
      <alignment horizontal="left" vertical="center" wrapText="1"/>
    </xf>
    <xf numFmtId="3" fontId="11" fillId="0" borderId="0" xfId="8" applyNumberFormat="1" applyFont="1" applyFill="1" applyAlignment="1">
      <alignment horizontal="right" vertical="center"/>
    </xf>
    <xf numFmtId="0" fontId="10" fillId="0" borderId="5" xfId="8" applyFont="1" applyFill="1" applyBorder="1" applyAlignment="1">
      <alignment vertical="center" wrapText="1"/>
    </xf>
    <xf numFmtId="166" fontId="11" fillId="0" borderId="0" xfId="1" applyNumberFormat="1" applyFont="1" applyFill="1" applyAlignment="1">
      <alignment horizontal="right" vertical="center"/>
    </xf>
    <xf numFmtId="0" fontId="11" fillId="0" borderId="0" xfId="8" applyFont="1" applyBorder="1" applyAlignment="1">
      <alignment vertical="center"/>
    </xf>
    <xf numFmtId="0" fontId="11" fillId="0" borderId="0" xfId="8" quotePrefix="1" applyFont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1" fontId="5" fillId="0" borderId="0" xfId="8" applyNumberFormat="1" applyFont="1"/>
    <xf numFmtId="1" fontId="11" fillId="0" borderId="0" xfId="8" applyNumberFormat="1" applyFont="1"/>
    <xf numFmtId="1" fontId="10" fillId="0" borderId="4" xfId="0" applyNumberFormat="1" applyFont="1" applyFill="1" applyBorder="1" applyAlignment="1">
      <alignment vertical="center" wrapText="1"/>
    </xf>
    <xf numFmtId="1" fontId="11" fillId="0" borderId="0" xfId="0" applyNumberFormat="1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right" vertical="center"/>
    </xf>
    <xf numFmtId="1" fontId="5" fillId="0" borderId="0" xfId="8" applyNumberFormat="1" applyFont="1" applyAlignment="1">
      <alignment vertical="center"/>
    </xf>
    <xf numFmtId="167" fontId="5" fillId="0" borderId="0" xfId="8" applyNumberFormat="1" applyFont="1"/>
    <xf numFmtId="167" fontId="11" fillId="0" borderId="0" xfId="8" applyNumberFormat="1" applyFont="1"/>
    <xf numFmtId="167" fontId="5" fillId="0" borderId="0" xfId="8" applyNumberFormat="1" applyFont="1" applyAlignment="1">
      <alignment vertical="center"/>
    </xf>
    <xf numFmtId="0" fontId="10" fillId="0" borderId="4" xfId="8" applyFont="1" applyFill="1" applyBorder="1" applyAlignment="1">
      <alignment vertical="center" wrapText="1"/>
    </xf>
    <xf numFmtId="166" fontId="11" fillId="0" borderId="0" xfId="8" applyNumberFormat="1" applyFont="1" applyFill="1" applyAlignment="1">
      <alignment horizontal="right" vertical="center"/>
    </xf>
    <xf numFmtId="0" fontId="11" fillId="0" borderId="0" xfId="10" applyFont="1" applyFill="1" applyBorder="1"/>
    <xf numFmtId="167" fontId="11" fillId="0" borderId="7" xfId="10" applyNumberFormat="1" applyFont="1" applyFill="1" applyBorder="1"/>
    <xf numFmtId="165" fontId="11" fillId="0" borderId="7" xfId="10" applyNumberFormat="1" applyFont="1" applyFill="1" applyBorder="1" applyAlignment="1">
      <alignment horizontal="right"/>
    </xf>
    <xf numFmtId="0" fontId="11" fillId="0" borderId="7" xfId="10" applyNumberFormat="1" applyFont="1" applyFill="1" applyBorder="1" applyAlignment="1">
      <alignment horizontal="right"/>
    </xf>
    <xf numFmtId="0" fontId="11" fillId="0" borderId="7" xfId="10" quotePrefix="1" applyNumberFormat="1" applyFont="1" applyFill="1" applyBorder="1" applyAlignment="1">
      <alignment horizontal="right"/>
    </xf>
    <xf numFmtId="167" fontId="11" fillId="0" borderId="0" xfId="10" applyNumberFormat="1" applyFont="1" applyFill="1"/>
    <xf numFmtId="0" fontId="11" fillId="0" borderId="0" xfId="10" applyFont="1" applyFill="1"/>
    <xf numFmtId="165" fontId="11" fillId="0" borderId="0" xfId="10" applyNumberFormat="1" applyFont="1" applyFill="1"/>
    <xf numFmtId="165" fontId="11" fillId="0" borderId="0" xfId="10" applyNumberFormat="1" applyFont="1" applyFill="1" applyBorder="1"/>
    <xf numFmtId="3" fontId="11" fillId="0" borderId="0" xfId="10" applyNumberFormat="1" applyFont="1" applyFill="1"/>
    <xf numFmtId="167" fontId="11" fillId="0" borderId="7" xfId="10" quotePrefix="1" applyNumberFormat="1" applyFont="1" applyFill="1" applyBorder="1" applyAlignment="1">
      <alignment horizontal="right"/>
    </xf>
    <xf numFmtId="167" fontId="11" fillId="0" borderId="8" xfId="10" applyNumberFormat="1" applyFont="1" applyFill="1" applyBorder="1"/>
    <xf numFmtId="3" fontId="11" fillId="0" borderId="6" xfId="10" applyNumberFormat="1" applyFont="1" applyFill="1" applyBorder="1"/>
    <xf numFmtId="3" fontId="11" fillId="0" borderId="0" xfId="10" applyNumberFormat="1" applyFont="1" applyFill="1" applyBorder="1"/>
    <xf numFmtId="0" fontId="10" fillId="0" borderId="0" xfId="10" applyFont="1" applyFill="1"/>
    <xf numFmtId="0" fontId="10" fillId="0" borderId="0" xfId="10" applyFont="1" applyFill="1" applyBorder="1"/>
    <xf numFmtId="0" fontId="11" fillId="0" borderId="0" xfId="10" applyFont="1" applyFill="1" applyBorder="1" applyAlignment="1">
      <alignment vertical="top"/>
    </xf>
    <xf numFmtId="0" fontId="11" fillId="0" borderId="0" xfId="10" applyFont="1" applyFill="1" applyAlignment="1">
      <alignment vertical="top"/>
    </xf>
    <xf numFmtId="165" fontId="11" fillId="0" borderId="0" xfId="10" applyNumberFormat="1" applyFont="1" applyFill="1" applyAlignment="1">
      <alignment vertical="top"/>
    </xf>
    <xf numFmtId="0" fontId="11" fillId="0" borderId="0" xfId="10" applyFont="1" applyFill="1" applyBorder="1" applyAlignment="1">
      <alignment vertical="center"/>
    </xf>
    <xf numFmtId="3" fontId="11" fillId="0" borderId="0" xfId="10" applyNumberFormat="1" applyFont="1" applyFill="1" applyBorder="1" applyAlignment="1">
      <alignment vertical="center"/>
    </xf>
    <xf numFmtId="10" fontId="11" fillId="0" borderId="0" xfId="11" applyNumberFormat="1" applyFont="1" applyFill="1" applyBorder="1"/>
    <xf numFmtId="9" fontId="11" fillId="0" borderId="0" xfId="11" applyFont="1" applyFill="1"/>
    <xf numFmtId="0" fontId="16" fillId="0" borderId="0" xfId="10" applyFont="1" applyFill="1" applyBorder="1" applyAlignment="1"/>
    <xf numFmtId="0" fontId="18" fillId="0" borderId="0" xfId="10" applyFont="1" applyFill="1" applyAlignment="1">
      <alignment vertical="top"/>
    </xf>
    <xf numFmtId="3" fontId="10" fillId="0" borderId="0" xfId="10" applyNumberFormat="1" applyFont="1" applyFill="1" applyBorder="1"/>
    <xf numFmtId="167" fontId="10" fillId="0" borderId="7" xfId="10" applyNumberFormat="1" applyFont="1" applyFill="1" applyBorder="1"/>
    <xf numFmtId="3" fontId="10" fillId="0" borderId="6" xfId="10" applyNumberFormat="1" applyFont="1" applyFill="1" applyBorder="1"/>
    <xf numFmtId="0" fontId="5" fillId="0" borderId="0" xfId="10" applyFont="1" applyFill="1"/>
    <xf numFmtId="167" fontId="5" fillId="0" borderId="0" xfId="10" applyNumberFormat="1" applyFont="1" applyFill="1"/>
    <xf numFmtId="165" fontId="11" fillId="0" borderId="12" xfId="10" applyNumberFormat="1" applyFont="1" applyFill="1" applyBorder="1"/>
    <xf numFmtId="0" fontId="11" fillId="0" borderId="12" xfId="10" applyNumberFormat="1" applyFont="1" applyFill="1" applyBorder="1" applyAlignment="1">
      <alignment horizontal="right"/>
    </xf>
    <xf numFmtId="165" fontId="11" fillId="0" borderId="12" xfId="10" applyNumberFormat="1" applyFont="1" applyFill="1" applyBorder="1" applyAlignment="1">
      <alignment horizontal="right"/>
    </xf>
    <xf numFmtId="165" fontId="10" fillId="0" borderId="12" xfId="10" applyNumberFormat="1" applyFont="1" applyFill="1" applyBorder="1"/>
    <xf numFmtId="3" fontId="10" fillId="0" borderId="14" xfId="10" applyNumberFormat="1" applyFont="1" applyFill="1" applyBorder="1"/>
    <xf numFmtId="167" fontId="10" fillId="0" borderId="15" xfId="10" applyNumberFormat="1" applyFont="1" applyFill="1" applyBorder="1"/>
    <xf numFmtId="167" fontId="10" fillId="0" borderId="16" xfId="10" applyNumberFormat="1" applyFont="1" applyFill="1" applyBorder="1"/>
    <xf numFmtId="0" fontId="11" fillId="0" borderId="18" xfId="10" applyFont="1" applyFill="1" applyBorder="1"/>
    <xf numFmtId="0" fontId="10" fillId="0" borderId="18" xfId="10" applyFont="1" applyFill="1" applyBorder="1"/>
    <xf numFmtId="0" fontId="10" fillId="0" borderId="19" xfId="10" applyFont="1" applyFill="1" applyBorder="1"/>
    <xf numFmtId="0" fontId="11" fillId="0" borderId="6" xfId="10" applyNumberFormat="1" applyFont="1" applyFill="1" applyBorder="1" applyAlignment="1">
      <alignment horizontal="right"/>
    </xf>
    <xf numFmtId="0" fontId="11" fillId="0" borderId="11" xfId="10" quotePrefix="1" applyNumberFormat="1" applyFont="1" applyFill="1" applyBorder="1" applyAlignment="1">
      <alignment horizontal="right"/>
    </xf>
    <xf numFmtId="3" fontId="10" fillId="0" borderId="11" xfId="10" applyNumberFormat="1" applyFont="1" applyFill="1" applyBorder="1"/>
    <xf numFmtId="3" fontId="11" fillId="0" borderId="11" xfId="10" applyNumberFormat="1" applyFont="1" applyFill="1" applyBorder="1"/>
    <xf numFmtId="167" fontId="11" fillId="0" borderId="12" xfId="10" applyNumberFormat="1" applyFont="1" applyFill="1" applyBorder="1" applyAlignment="1">
      <alignment horizontal="right"/>
    </xf>
    <xf numFmtId="3" fontId="10" fillId="0" borderId="13" xfId="10" applyNumberFormat="1" applyFont="1" applyFill="1" applyBorder="1"/>
    <xf numFmtId="3" fontId="11" fillId="0" borderId="6" xfId="10" applyNumberFormat="1" applyFont="1" applyFill="1" applyBorder="1" applyAlignment="1">
      <alignment horizontal="right"/>
    </xf>
    <xf numFmtId="0" fontId="11" fillId="0" borderId="6" xfId="10" quotePrefix="1" applyNumberFormat="1" applyFont="1" applyFill="1" applyBorder="1" applyAlignment="1">
      <alignment horizontal="right"/>
    </xf>
    <xf numFmtId="0" fontId="11" fillId="0" borderId="11" xfId="10" applyNumberFormat="1" applyFont="1" applyFill="1" applyBorder="1" applyAlignment="1">
      <alignment horizontal="right"/>
    </xf>
    <xf numFmtId="165" fontId="10" fillId="0" borderId="12" xfId="10" applyNumberFormat="1" applyFont="1" applyFill="1" applyBorder="1" applyAlignment="1">
      <alignment horizontal="right"/>
    </xf>
    <xf numFmtId="3" fontId="10" fillId="0" borderId="11" xfId="10" quotePrefix="1" applyNumberFormat="1" applyFont="1" applyFill="1" applyBorder="1" applyAlignment="1">
      <alignment horizontal="right"/>
    </xf>
    <xf numFmtId="167" fontId="11" fillId="0" borderId="12" xfId="10" quotePrefix="1" applyNumberFormat="1" applyFont="1" applyFill="1" applyBorder="1" applyAlignment="1">
      <alignment horizontal="right"/>
    </xf>
    <xf numFmtId="3" fontId="11" fillId="0" borderId="18" xfId="10" applyNumberFormat="1" applyFont="1" applyFill="1" applyBorder="1"/>
    <xf numFmtId="0" fontId="10" fillId="0" borderId="13" xfId="10" applyFont="1" applyFill="1" applyBorder="1" applyAlignment="1">
      <alignment horizontal="right" vertical="top" wrapText="1"/>
    </xf>
    <xf numFmtId="165" fontId="10" fillId="0" borderId="15" xfId="10" applyNumberFormat="1" applyFont="1" applyFill="1" applyBorder="1" applyAlignment="1">
      <alignment horizontal="right" vertical="top" wrapText="1"/>
    </xf>
    <xf numFmtId="165" fontId="10" fillId="0" borderId="16" xfId="10" applyNumberFormat="1" applyFont="1" applyFill="1" applyBorder="1" applyAlignment="1">
      <alignment horizontal="right" vertical="top" wrapText="1"/>
    </xf>
    <xf numFmtId="0" fontId="10" fillId="0" borderId="14" xfId="10" applyFont="1" applyFill="1" applyBorder="1" applyAlignment="1">
      <alignment horizontal="right" vertical="top" wrapText="1"/>
    </xf>
    <xf numFmtId="167" fontId="10" fillId="0" borderId="24" xfId="10" applyNumberFormat="1" applyFont="1" applyFill="1" applyBorder="1"/>
    <xf numFmtId="0" fontId="11" fillId="0" borderId="26" xfId="10" applyFont="1" applyFill="1" applyBorder="1"/>
    <xf numFmtId="165" fontId="11" fillId="0" borderId="27" xfId="10" applyNumberFormat="1" applyFont="1" applyFill="1" applyBorder="1"/>
    <xf numFmtId="0" fontId="11" fillId="0" borderId="12" xfId="10" quotePrefix="1" applyNumberFormat="1" applyFont="1" applyFill="1" applyBorder="1" applyAlignment="1">
      <alignment horizontal="right"/>
    </xf>
    <xf numFmtId="3" fontId="11" fillId="0" borderId="0" xfId="8" applyNumberFormat="1" applyFont="1" applyBorder="1" applyAlignment="1">
      <alignment horizontal="right"/>
    </xf>
    <xf numFmtId="0" fontId="19" fillId="0" borderId="0" xfId="0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horizontal="right" vertical="center"/>
    </xf>
    <xf numFmtId="1" fontId="19" fillId="0" borderId="0" xfId="0" applyNumberFormat="1" applyFont="1" applyFill="1" applyBorder="1" applyAlignment="1">
      <alignment horizontal="right" vertical="center"/>
    </xf>
    <xf numFmtId="166" fontId="16" fillId="0" borderId="0" xfId="1" applyNumberFormat="1" applyFont="1" applyFill="1" applyBorder="1" applyAlignment="1">
      <alignment horizontal="right" vertical="center"/>
    </xf>
    <xf numFmtId="3" fontId="16" fillId="0" borderId="0" xfId="10" applyNumberFormat="1" applyFont="1" applyFill="1" applyBorder="1" applyAlignment="1"/>
    <xf numFmtId="0" fontId="9" fillId="0" borderId="0" xfId="10" applyFont="1" applyFill="1" applyAlignment="1"/>
    <xf numFmtId="0" fontId="4" fillId="0" borderId="0" xfId="4" applyFill="1" applyBorder="1" applyAlignment="1"/>
    <xf numFmtId="0" fontId="22" fillId="0" borderId="0" xfId="13" applyFont="1" applyBorder="1"/>
    <xf numFmtId="0" fontId="21" fillId="0" borderId="0" xfId="13"/>
    <xf numFmtId="0" fontId="2" fillId="0" borderId="1" xfId="14" applyAlignment="1"/>
    <xf numFmtId="0" fontId="23" fillId="0" borderId="0" xfId="15" applyFont="1" applyBorder="1" applyAlignment="1">
      <alignment vertical="center"/>
    </xf>
    <xf numFmtId="0" fontId="9" fillId="0" borderId="4" xfId="16" applyFont="1" applyFill="1" applyBorder="1" applyAlignment="1">
      <alignment vertical="center" wrapText="1"/>
    </xf>
    <xf numFmtId="0" fontId="9" fillId="0" borderId="4" xfId="16" applyFont="1" applyFill="1" applyBorder="1" applyAlignment="1">
      <alignment horizontal="right" vertical="center" wrapText="1"/>
    </xf>
    <xf numFmtId="0" fontId="9" fillId="0" borderId="5" xfId="16" applyFont="1" applyFill="1" applyBorder="1" applyAlignment="1">
      <alignment horizontal="right" vertical="center" wrapText="1"/>
    </xf>
    <xf numFmtId="0" fontId="24" fillId="0" borderId="0" xfId="16" applyFont="1" applyFill="1" applyBorder="1" applyAlignment="1">
      <alignment vertical="center" wrapText="1"/>
    </xf>
    <xf numFmtId="3" fontId="24" fillId="0" borderId="0" xfId="16" applyNumberFormat="1" applyFont="1" applyFill="1" applyBorder="1" applyAlignment="1">
      <alignment vertical="center" wrapText="1"/>
    </xf>
    <xf numFmtId="3" fontId="24" fillId="0" borderId="0" xfId="16" applyNumberFormat="1" applyFont="1" applyFill="1" applyBorder="1" applyAlignment="1">
      <alignment horizontal="right" vertical="center"/>
    </xf>
    <xf numFmtId="0" fontId="24" fillId="0" borderId="0" xfId="8" applyFont="1" applyFill="1" applyAlignment="1">
      <alignment vertical="center"/>
    </xf>
    <xf numFmtId="0" fontId="24" fillId="0" borderId="0" xfId="8" applyFont="1"/>
    <xf numFmtId="0" fontId="24" fillId="0" borderId="0" xfId="8" applyFont="1" applyBorder="1" applyAlignment="1">
      <alignment horizontal="right"/>
    </xf>
    <xf numFmtId="0" fontId="24" fillId="0" borderId="0" xfId="8" applyFont="1" applyBorder="1"/>
    <xf numFmtId="3" fontId="25" fillId="0" borderId="0" xfId="8" applyNumberFormat="1" applyFont="1" applyBorder="1" applyAlignment="1">
      <alignment horizontal="right"/>
    </xf>
    <xf numFmtId="9" fontId="25" fillId="0" borderId="0" xfId="11" applyFont="1" applyBorder="1" applyAlignment="1">
      <alignment horizontal="right"/>
    </xf>
    <xf numFmtId="0" fontId="24" fillId="0" borderId="0" xfId="8" quotePrefix="1" applyFont="1" applyBorder="1"/>
    <xf numFmtId="0" fontId="24" fillId="0" borderId="0" xfId="8" quotePrefix="1" applyFont="1" applyAlignment="1">
      <alignment horizontal="left"/>
    </xf>
    <xf numFmtId="0" fontId="10" fillId="0" borderId="4" xfId="0" applyFont="1" applyFill="1" applyBorder="1" applyAlignment="1">
      <alignment horizontal="right" vertical="center" wrapText="1"/>
    </xf>
    <xf numFmtId="0" fontId="9" fillId="0" borderId="0" xfId="17" applyFont="1" applyFill="1" applyBorder="1" applyAlignment="1">
      <alignment vertical="center"/>
    </xf>
    <xf numFmtId="0" fontId="24" fillId="0" borderId="0" xfId="17" applyFont="1" applyFill="1" applyBorder="1" applyAlignment="1">
      <alignment vertical="center"/>
    </xf>
    <xf numFmtId="0" fontId="9" fillId="0" borderId="0" xfId="17" applyFont="1" applyFill="1" applyBorder="1" applyAlignment="1">
      <alignment horizontal="left" vertical="center"/>
    </xf>
    <xf numFmtId="0" fontId="9" fillId="0" borderId="4" xfId="17" applyFont="1" applyFill="1" applyBorder="1" applyAlignment="1">
      <alignment horizontal="center" vertical="center" wrapText="1"/>
    </xf>
    <xf numFmtId="0" fontId="9" fillId="0" borderId="4" xfId="17" applyFont="1" applyFill="1" applyBorder="1" applyAlignment="1">
      <alignment horizontal="center" vertical="center"/>
    </xf>
    <xf numFmtId="0" fontId="24" fillId="0" borderId="0" xfId="17" applyFont="1" applyFill="1" applyBorder="1" applyAlignment="1">
      <alignment vertical="center" wrapText="1"/>
    </xf>
    <xf numFmtId="0" fontId="24" fillId="0" borderId="0" xfId="17" applyFont="1" applyBorder="1" applyAlignment="1">
      <alignment vertical="center" wrapText="1"/>
    </xf>
    <xf numFmtId="0" fontId="24" fillId="0" borderId="0" xfId="17" applyFont="1" applyBorder="1" applyAlignment="1">
      <alignment vertical="center"/>
    </xf>
    <xf numFmtId="0" fontId="24" fillId="0" borderId="0" xfId="17" applyFont="1" applyAlignment="1">
      <alignment vertical="center"/>
    </xf>
    <xf numFmtId="0" fontId="26" fillId="0" borderId="0" xfId="17" applyFont="1" applyBorder="1" applyAlignment="1">
      <alignment vertical="center" wrapText="1"/>
    </xf>
    <xf numFmtId="0" fontId="26" fillId="0" borderId="0" xfId="17" applyFont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5" fillId="0" borderId="0" xfId="17" applyAlignment="1">
      <alignment vertical="center"/>
    </xf>
    <xf numFmtId="0" fontId="27" fillId="0" borderId="0" xfId="15" applyFont="1" applyFill="1" applyBorder="1" applyAlignment="1">
      <alignment vertical="center"/>
    </xf>
    <xf numFmtId="0" fontId="11" fillId="0" borderId="0" xfId="17" applyFont="1" applyFill="1" applyBorder="1" applyAlignment="1">
      <alignment vertical="center"/>
    </xf>
    <xf numFmtId="0" fontId="11" fillId="0" borderId="0" xfId="17" applyFont="1" applyAlignment="1">
      <alignment vertical="center"/>
    </xf>
    <xf numFmtId="0" fontId="28" fillId="0" borderId="0" xfId="8" applyFont="1" applyFill="1" applyAlignment="1">
      <alignment vertical="center"/>
    </xf>
    <xf numFmtId="0" fontId="28" fillId="0" borderId="0" xfId="0" applyNumberFormat="1" applyFont="1" applyFill="1" applyBorder="1" applyAlignment="1" applyProtection="1">
      <alignment vertical="center"/>
    </xf>
    <xf numFmtId="3" fontId="28" fillId="0" borderId="0" xfId="0" applyNumberFormat="1" applyFont="1" applyFill="1" applyBorder="1" applyAlignment="1" applyProtection="1">
      <alignment vertical="center" wrapText="1"/>
    </xf>
    <xf numFmtId="0" fontId="29" fillId="0" borderId="5" xfId="16" applyFont="1" applyFill="1" applyBorder="1" applyAlignment="1">
      <alignment horizontal="right" vertical="center" wrapText="1"/>
    </xf>
    <xf numFmtId="3" fontId="30" fillId="0" borderId="0" xfId="0" applyNumberFormat="1" applyFont="1" applyFill="1" applyAlignment="1">
      <alignment horizontal="right" vertical="center"/>
    </xf>
    <xf numFmtId="0" fontId="30" fillId="0" borderId="0" xfId="0" applyFont="1" applyFill="1" applyAlignment="1">
      <alignment vertical="center"/>
    </xf>
    <xf numFmtId="166" fontId="30" fillId="0" borderId="0" xfId="0" applyNumberFormat="1" applyFont="1" applyFill="1" applyAlignment="1">
      <alignment horizontal="right" vertical="center"/>
    </xf>
    <xf numFmtId="166" fontId="31" fillId="0" borderId="0" xfId="0" applyNumberFormat="1" applyFont="1" applyFill="1" applyAlignment="1">
      <alignment horizontal="right" vertical="center"/>
    </xf>
    <xf numFmtId="166" fontId="24" fillId="0" borderId="0" xfId="11" applyNumberFormat="1" applyFont="1" applyFill="1" applyBorder="1" applyAlignment="1">
      <alignment horizontal="right" vertical="center"/>
    </xf>
    <xf numFmtId="3" fontId="24" fillId="0" borderId="11" xfId="18" applyNumberFormat="1" applyFont="1" applyFill="1" applyBorder="1"/>
    <xf numFmtId="0" fontId="11" fillId="0" borderId="0" xfId="18" applyFont="1" applyFill="1"/>
    <xf numFmtId="167" fontId="24" fillId="0" borderId="7" xfId="18" applyNumberFormat="1" applyFont="1" applyFill="1" applyBorder="1"/>
    <xf numFmtId="167" fontId="9" fillId="0" borderId="7" xfId="18" applyNumberFormat="1" applyFont="1" applyFill="1" applyBorder="1"/>
    <xf numFmtId="167" fontId="24" fillId="0" borderId="7" xfId="6" applyNumberFormat="1" applyFont="1" applyFill="1" applyBorder="1" applyAlignment="1">
      <alignment horizontal="right"/>
    </xf>
    <xf numFmtId="167" fontId="24" fillId="0" borderId="7" xfId="6" applyNumberFormat="1" applyFont="1" applyFill="1" applyBorder="1"/>
    <xf numFmtId="167" fontId="9" fillId="0" borderId="15" xfId="18" applyNumberFormat="1" applyFont="1" applyFill="1" applyBorder="1"/>
    <xf numFmtId="3" fontId="24" fillId="0" borderId="6" xfId="6" applyNumberFormat="1" applyFont="1" applyFill="1" applyBorder="1"/>
    <xf numFmtId="167" fontId="9" fillId="0" borderId="7" xfId="6" applyNumberFormat="1" applyFont="1" applyFill="1" applyBorder="1"/>
    <xf numFmtId="3" fontId="24" fillId="0" borderId="6" xfId="18" applyNumberFormat="1" applyFont="1" applyFill="1" applyBorder="1"/>
    <xf numFmtId="165" fontId="9" fillId="0" borderId="14" xfId="18" applyNumberFormat="1" applyFont="1" applyFill="1" applyBorder="1"/>
    <xf numFmtId="167" fontId="9" fillId="0" borderId="14" xfId="18" applyNumberFormat="1" applyFont="1" applyFill="1" applyBorder="1"/>
    <xf numFmtId="167" fontId="24" fillId="0" borderId="0" xfId="6" applyNumberFormat="1" applyFont="1" applyFill="1" applyBorder="1"/>
    <xf numFmtId="167" fontId="24" fillId="0" borderId="6" xfId="6" applyNumberFormat="1" applyFont="1" applyFill="1" applyBorder="1"/>
    <xf numFmtId="0" fontId="9" fillId="0" borderId="0" xfId="16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6" fillId="0" borderId="0" xfId="10" applyFont="1" applyFill="1" applyBorder="1" applyAlignment="1">
      <alignment horizontal="left"/>
    </xf>
    <xf numFmtId="0" fontId="10" fillId="0" borderId="17" xfId="10" applyFont="1" applyFill="1" applyBorder="1" applyAlignment="1">
      <alignment vertical="top" wrapText="1"/>
    </xf>
    <xf numFmtId="0" fontId="5" fillId="0" borderId="25" xfId="10" applyFont="1" applyFill="1" applyBorder="1" applyAlignment="1">
      <alignment vertical="top" wrapText="1"/>
    </xf>
    <xf numFmtId="0" fontId="10" fillId="0" borderId="21" xfId="10" applyFont="1" applyFill="1" applyBorder="1" applyAlignment="1">
      <alignment horizontal="center" vertical="top"/>
    </xf>
    <xf numFmtId="0" fontId="10" fillId="0" borderId="9" xfId="10" applyFont="1" applyFill="1" applyBorder="1" applyAlignment="1">
      <alignment horizontal="center" vertical="top"/>
    </xf>
    <xf numFmtId="0" fontId="10" fillId="0" borderId="10" xfId="10" applyFont="1" applyFill="1" applyBorder="1" applyAlignment="1">
      <alignment horizontal="center" vertical="top"/>
    </xf>
    <xf numFmtId="0" fontId="32" fillId="0" borderId="0" xfId="6" applyFont="1" applyFill="1" applyBorder="1" applyAlignment="1">
      <alignment horizontal="left" wrapText="1"/>
    </xf>
    <xf numFmtId="0" fontId="10" fillId="0" borderId="20" xfId="10" applyFont="1" applyFill="1" applyBorder="1" applyAlignment="1">
      <alignment horizontal="center" vertical="top"/>
    </xf>
    <xf numFmtId="0" fontId="10" fillId="0" borderId="22" xfId="10" applyFont="1" applyFill="1" applyBorder="1" applyAlignment="1">
      <alignment vertical="top" wrapText="1"/>
    </xf>
    <xf numFmtId="0" fontId="10" fillId="0" borderId="23" xfId="10" applyFont="1" applyFill="1" applyBorder="1" applyAlignment="1">
      <alignment vertical="top" wrapText="1"/>
    </xf>
    <xf numFmtId="0" fontId="9" fillId="0" borderId="0" xfId="17" applyFont="1" applyFill="1" applyBorder="1" applyAlignment="1">
      <alignment horizontal="left" vertical="center"/>
    </xf>
  </cellXfs>
  <cellStyles count="19">
    <cellStyle name="Lien hypertexte" xfId="13" builtinId="8"/>
    <cellStyle name="Lien hypertexte 2" xfId="7"/>
    <cellStyle name="Normal" xfId="0" builtinId="0"/>
    <cellStyle name="Normal 11" xfId="16"/>
    <cellStyle name="Normal 2" xfId="10"/>
    <cellStyle name="Normal 2 2" xfId="6"/>
    <cellStyle name="Normal 2 2 2" xfId="18"/>
    <cellStyle name="Normal 2_TC_A1" xfId="5"/>
    <cellStyle name="Normal 2_TC_A1 2" xfId="9"/>
    <cellStyle name="Normal 3" xfId="8"/>
    <cellStyle name="Normal 4" xfId="12"/>
    <cellStyle name="Normal 4 3" xfId="17"/>
    <cellStyle name="Pourcentage" xfId="1" builtinId="5"/>
    <cellStyle name="Pourcentage 2" xfId="11"/>
    <cellStyle name="Titre 1" xfId="2" builtinId="16"/>
    <cellStyle name="Titre 1 2" xfId="14"/>
    <cellStyle name="Titre 2" xfId="3" builtinId="17"/>
    <cellStyle name="Titre 3" xfId="4" builtinId="18"/>
    <cellStyle name="Titre 3 2" xfId="15"/>
  </cellStyles>
  <dxfs count="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</font>
    </dxf>
    <dxf>
      <font>
        <b/>
        <i val="0"/>
        <color rgb="FF002060"/>
      </font>
    </dxf>
    <dxf>
      <font>
        <b/>
        <i val="0"/>
      </font>
      <fill>
        <patternFill patternType="none">
          <bgColor auto="1"/>
        </patternFill>
      </fill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tyle de tableau croisé dynamique 1" table="0" count="4">
      <tableStyleElement type="wholeTable" dxfId="84"/>
      <tableStyleElement type="headerRow" dxfId="83"/>
      <tableStyleElement type="totalRow" dxfId="82"/>
      <tableStyleElement type="firstRowSubheading" dxfId="81"/>
    </tableStyle>
    <tableStyle name="Style TAB" pivot="0" count="3">
      <tableStyleElement type="wholeTable" dxfId="80"/>
      <tableStyleElement type="headerRow" dxfId="79"/>
      <tableStyleElement type="totalRow" dxfId="7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'[1]5.01 Graphique 1'!$A$5</c:f>
          <c:strCache>
            <c:ptCount val="1"/>
            <c:pt idx="0">
              <c:v>[1] Évolution des effectifs dans les centres de formation d'apprentis</c:v>
            </c:pt>
          </c:strCache>
        </c:strRef>
      </c:tx>
      <c:layout>
        <c:manualLayout>
          <c:xMode val="edge"/>
          <c:yMode val="edge"/>
          <c:x val="0.25575339197170716"/>
          <c:y val="2.88461538461538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'[1]5.01 Graphique 1'!$A$8</c:f>
              <c:strCache>
                <c:ptCount val="1"/>
                <c:pt idx="0">
                  <c:v>Niveaux 7 et 8</c:v>
                </c:pt>
              </c:strCache>
            </c:strRef>
          </c:tx>
          <c:spPr>
            <a:ln w="12700" cap="rnd">
              <a:solidFill>
                <a:schemeClr val="accent1">
                  <a:shade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DA-4BB2-9D09-7BF00141CA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'[1]5.01 Graphique 1'!$B$7:$I$7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'[1]5.01 Graphique 1'!$B$8:$I$8</c:f>
              <c:numCache>
                <c:formatCode>General</c:formatCode>
                <c:ptCount val="8"/>
                <c:pt idx="0">
                  <c:v>144</c:v>
                </c:pt>
                <c:pt idx="1">
                  <c:v>186</c:v>
                </c:pt>
                <c:pt idx="2">
                  <c:v>196</c:v>
                </c:pt>
                <c:pt idx="3">
                  <c:v>220</c:v>
                </c:pt>
                <c:pt idx="4">
                  <c:v>194</c:v>
                </c:pt>
                <c:pt idx="5">
                  <c:v>181</c:v>
                </c:pt>
                <c:pt idx="6">
                  <c:v>219</c:v>
                </c:pt>
                <c:pt idx="7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A-4BB2-9D09-7BF00141CAB0}"/>
            </c:ext>
          </c:extLst>
        </c:ser>
        <c:ser>
          <c:idx val="1"/>
          <c:order val="1"/>
          <c:tx>
            <c:strRef>
              <c:f>'[1]5.01 Graphique 1'!$A$9</c:f>
              <c:strCache>
                <c:ptCount val="1"/>
                <c:pt idx="0">
                  <c:v>Niveau 6</c:v>
                </c:pt>
              </c:strCache>
            </c:strRef>
          </c:tx>
          <c:spPr>
            <a:ln w="28575" cap="rnd">
              <a:solidFill>
                <a:schemeClr val="accent1">
                  <a:shade val="7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DA-4BB2-9D09-7BF00141CA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'[1]5.01 Graphique 1'!$B$7:$I$7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'[1]5.01 Graphique 1'!$B$9:$I$9</c:f>
              <c:numCache>
                <c:formatCode>General</c:formatCode>
                <c:ptCount val="8"/>
                <c:pt idx="0">
                  <c:v>128</c:v>
                </c:pt>
                <c:pt idx="1">
                  <c:v>105</c:v>
                </c:pt>
                <c:pt idx="2">
                  <c:v>128</c:v>
                </c:pt>
                <c:pt idx="3">
                  <c:v>137</c:v>
                </c:pt>
                <c:pt idx="4">
                  <c:v>262</c:v>
                </c:pt>
                <c:pt idx="5">
                  <c:v>436</c:v>
                </c:pt>
                <c:pt idx="6">
                  <c:v>410</c:v>
                </c:pt>
                <c:pt idx="7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DA-4BB2-9D09-7BF00141CAB0}"/>
            </c:ext>
          </c:extLst>
        </c:ser>
        <c:ser>
          <c:idx val="2"/>
          <c:order val="2"/>
          <c:tx>
            <c:strRef>
              <c:f>'[1]5.01 Graphique 1'!$A$10</c:f>
              <c:strCache>
                <c:ptCount val="1"/>
                <c:pt idx="0">
                  <c:v>Niveau 5</c:v>
                </c:pt>
              </c:strCache>
            </c:strRef>
          </c:tx>
          <c:spPr>
            <a:ln w="28575" cap="rnd">
              <a:solidFill>
                <a:schemeClr val="accent1">
                  <a:shade val="9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DA-4BB2-9D09-7BF00141CA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'[1]5.01 Graphique 1'!$B$7:$I$7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'[1]5.01 Graphique 1'!$B$10:$I$10</c:f>
              <c:numCache>
                <c:formatCode>General</c:formatCode>
                <c:ptCount val="8"/>
                <c:pt idx="0">
                  <c:v>362</c:v>
                </c:pt>
                <c:pt idx="1">
                  <c:v>381</c:v>
                </c:pt>
                <c:pt idx="2">
                  <c:v>385</c:v>
                </c:pt>
                <c:pt idx="3">
                  <c:v>434</c:v>
                </c:pt>
                <c:pt idx="4">
                  <c:v>424</c:v>
                </c:pt>
                <c:pt idx="5">
                  <c:v>537</c:v>
                </c:pt>
                <c:pt idx="6">
                  <c:v>519</c:v>
                </c:pt>
                <c:pt idx="7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DA-4BB2-9D09-7BF00141CAB0}"/>
            </c:ext>
          </c:extLst>
        </c:ser>
        <c:ser>
          <c:idx val="3"/>
          <c:order val="3"/>
          <c:tx>
            <c:strRef>
              <c:f>'[1]5.01 Graphique 1'!$A$11</c:f>
              <c:strCache>
                <c:ptCount val="1"/>
                <c:pt idx="0">
                  <c:v>Niveau 4</c:v>
                </c:pt>
              </c:strCache>
            </c:strRef>
          </c:tx>
          <c:spPr>
            <a:ln w="28575" cap="rnd">
              <a:solidFill>
                <a:schemeClr val="accent1">
                  <a:tint val="9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DA-4BB2-9D09-7BF00141CA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'[1]5.01 Graphique 1'!$B$7:$I$7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'[1]5.01 Graphique 1'!$B$11:$I$11</c:f>
              <c:numCache>
                <c:formatCode>General</c:formatCode>
                <c:ptCount val="8"/>
                <c:pt idx="0">
                  <c:v>303</c:v>
                </c:pt>
                <c:pt idx="1">
                  <c:v>317</c:v>
                </c:pt>
                <c:pt idx="2">
                  <c:v>311</c:v>
                </c:pt>
                <c:pt idx="3">
                  <c:v>356</c:v>
                </c:pt>
                <c:pt idx="4">
                  <c:v>506</c:v>
                </c:pt>
                <c:pt idx="5">
                  <c:v>474</c:v>
                </c:pt>
                <c:pt idx="6">
                  <c:v>498</c:v>
                </c:pt>
                <c:pt idx="7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1DA-4BB2-9D09-7BF00141CAB0}"/>
            </c:ext>
          </c:extLst>
        </c:ser>
        <c:ser>
          <c:idx val="4"/>
          <c:order val="4"/>
          <c:tx>
            <c:strRef>
              <c:f>'[1]5.01 Graphique 1'!$A$12</c:f>
              <c:strCache>
                <c:ptCount val="1"/>
                <c:pt idx="0">
                  <c:v>Niveau 3</c:v>
                </c:pt>
              </c:strCache>
            </c:strRef>
          </c:tx>
          <c:spPr>
            <a:ln w="28575" cap="rnd">
              <a:solidFill>
                <a:schemeClr val="accent1">
                  <a:tint val="7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DA-4BB2-9D09-7BF00141CA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'[1]5.01 Graphique 1'!$B$7:$I$7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'[1]5.01 Graphique 1'!$B$12:$I$12</c:f>
              <c:numCache>
                <c:formatCode>General</c:formatCode>
                <c:ptCount val="8"/>
                <c:pt idx="0">
                  <c:v>1044</c:v>
                </c:pt>
                <c:pt idx="1">
                  <c:v>999</c:v>
                </c:pt>
                <c:pt idx="2">
                  <c:v>900</c:v>
                </c:pt>
                <c:pt idx="3">
                  <c:v>995</c:v>
                </c:pt>
                <c:pt idx="4">
                  <c:v>989</c:v>
                </c:pt>
                <c:pt idx="5">
                  <c:v>1149</c:v>
                </c:pt>
                <c:pt idx="6">
                  <c:v>1105</c:v>
                </c:pt>
                <c:pt idx="7">
                  <c:v>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1DA-4BB2-9D09-7BF00141CAB0}"/>
            </c:ext>
          </c:extLst>
        </c:ser>
        <c:ser>
          <c:idx val="5"/>
          <c:order val="5"/>
          <c:tx>
            <c:strRef>
              <c:f>'[1]5.01 Graphique 1'!$A$13</c:f>
              <c:strCache>
                <c:ptCount val="1"/>
                <c:pt idx="0">
                  <c:v>Niveau 0</c:v>
                </c:pt>
              </c:strCache>
            </c:strRef>
          </c:tx>
          <c:spPr>
            <a:ln w="12700" cap="rnd">
              <a:solidFill>
                <a:schemeClr val="accent1">
                  <a:tint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DA-4BB2-9D09-7BF00141CAB0}"/>
                </c:ext>
              </c:extLst>
            </c:dLbl>
            <c:dLbl>
              <c:idx val="2"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DA-4BB2-9D09-7BF00141CA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'[1]5.01 Graphique 1'!$B$7:$I$7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'[1]5.01 Graphique 1'!$B$13:$I$13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1DA-4BB2-9D09-7BF00141C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3455087"/>
        <c:axId val="1743442463"/>
      </c:lineChart>
      <c:catAx>
        <c:axId val="174345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42463"/>
        <c:crosses val="autoZero"/>
        <c:auto val="1"/>
        <c:lblAlgn val="ctr"/>
        <c:lblOffset val="100"/>
        <c:noMultiLvlLbl val="0"/>
      </c:catAx>
      <c:valAx>
        <c:axId val="17434424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55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9</xdr:col>
      <xdr:colOff>209550</xdr:colOff>
      <xdr:row>39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7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laboration%20des%20statistiques%20acad&#233;miques\Acad&#233;mie%20en%20chiffres\Documents%20de%20travail\2025%20Annuaires\Rep&#232;res%20et%20statistiques%20Corses%20R%202025-2026_v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verture"/>
      <sheetName val="Sommaire"/>
      <sheetName val="1.01 Notice"/>
      <sheetName val="1.01 Graph 1"/>
      <sheetName val="1.01 Tableau 2"/>
      <sheetName val="1.01 Tableau 3"/>
      <sheetName val="1.02 Notice"/>
      <sheetName val="1.02 Tableau 1 "/>
      <sheetName val="1.03 Notice"/>
      <sheetName val="1.03 Tableau 1"/>
      <sheetName val="1.04 Notice"/>
      <sheetName val="1.04 Graph 1 "/>
      <sheetName val="1.04 Graph 2"/>
      <sheetName val="2.01 Notice"/>
      <sheetName val="2.01 Tableau 1"/>
      <sheetName val="2.01 Tableau 2"/>
      <sheetName val="2.01 Tableau 3"/>
      <sheetName val="2.01 Graph 4"/>
      <sheetName val="2.02 Notice"/>
      <sheetName val="2.02 Tableau 1"/>
      <sheetName val="2.02 Tableau 2"/>
      <sheetName val="2.02 Tableau 3"/>
      <sheetName val="2.03 Notice"/>
      <sheetName val="2.03 Tableau 1"/>
      <sheetName val="2.03 Tableau 2"/>
      <sheetName val="2.03 Tableau 3"/>
      <sheetName val="2.03 Tableau 4"/>
      <sheetName val="2.04 Notice"/>
      <sheetName val="2.04 Graph 1"/>
      <sheetName val="2.04 Tableau 2"/>
      <sheetName val="2.04 Tableau 3"/>
      <sheetName val="2.04 Tableau 4"/>
      <sheetName val="2.04 Tableau 5"/>
      <sheetName val="2.05 Notice"/>
      <sheetName val="2.05 Tableau 1"/>
      <sheetName val="2.06 Notice"/>
      <sheetName val="2.06 Tableau 1"/>
      <sheetName val="2.06 Tableau 2"/>
      <sheetName val="2.07 Notice "/>
      <sheetName val="2.07 Tableau 1 "/>
      <sheetName val="2.07 Tableau 2 "/>
      <sheetName val="2.07 Tableau 3 "/>
      <sheetName val="3.01 Notice"/>
      <sheetName val="3.01 Graphique 1 "/>
      <sheetName val="3.01 Tableau 2"/>
      <sheetName val="3.01 Tableau 3"/>
      <sheetName val="3.03 Notice"/>
      <sheetName val="3.03 Graph 1"/>
      <sheetName val="3.03 Tableau 2"/>
      <sheetName val="3.04 Notice"/>
      <sheetName val="3.04 Graph 1"/>
      <sheetName val="3.04 Tableau 2"/>
      <sheetName val="3.04 Carte 3"/>
      <sheetName val="3.05 Notice"/>
      <sheetName val="3.05 Graphique 1"/>
      <sheetName val="3.05 Tableau 2"/>
      <sheetName val="3.06 Notice"/>
      <sheetName val="3.06 Graph 1"/>
      <sheetName val="3.06 Graph 2"/>
      <sheetName val="4.01 Notice"/>
      <sheetName val="4.01 Graph 1"/>
      <sheetName val="4.01 Tableau 2"/>
      <sheetName val="4.01 Tableau 3"/>
      <sheetName val="4.02 Notice"/>
      <sheetName val="4.02 Tableau 1"/>
      <sheetName val="4.03 Notice"/>
      <sheetName val="4.03 Graph 1"/>
      <sheetName val="4.03 Tableau 2"/>
      <sheetName val="4.03 Tableau 3"/>
      <sheetName val="4.04 Notice"/>
      <sheetName val="4.04 Graph 1"/>
      <sheetName val="4.04 Tableau 2"/>
      <sheetName val="4.04 Graph 3"/>
      <sheetName val="4.05 Notice"/>
      <sheetName val="4.05 Graph 1"/>
      <sheetName val="4.05 Tableau 2"/>
      <sheetName val="4.05 Graph 3"/>
      <sheetName val="4.05 Tableau 4"/>
      <sheetName val="4.06 Notice"/>
      <sheetName val="4.06 Graph 1"/>
      <sheetName val="4.06 Tableau 2"/>
      <sheetName val="4.06 Tableau 3"/>
      <sheetName val="4.07 Notice"/>
      <sheetName val="4.07 tableau 1"/>
      <sheetName val="4.07 tableau 2"/>
      <sheetName val="4.08 Notice"/>
      <sheetName val="4.08 Graphique 1"/>
      <sheetName val="4.08 Tableau 2"/>
      <sheetName val="4.09 Notice"/>
      <sheetName val="4.09 Graphique 1"/>
      <sheetName val="4.09 Tableau 2"/>
      <sheetName val="4.10 Notice"/>
      <sheetName val="4.10 Graphique 1"/>
      <sheetName val="4.10 Tableau 2 "/>
      <sheetName val="4.10 Tableau 3"/>
      <sheetName val="4.10 Tableau 4"/>
      <sheetName val="4.11 Notice"/>
      <sheetName val="4.11 Graphique 1"/>
      <sheetName val="4.11 Tableau 2"/>
      <sheetName val="4.11 Tableau 3"/>
      <sheetName val="4.11 Carte 4"/>
      <sheetName val="4.12 Notice"/>
      <sheetName val="4.12 Graphique 1"/>
      <sheetName val="4.12 Tableau 2"/>
      <sheetName val="4.12 Tableau 3"/>
      <sheetName val="4.12 Tableau 4"/>
      <sheetName val="4.13 Notice"/>
      <sheetName val="4.13 Graphique 1 "/>
      <sheetName val="4.13 Tableau 2"/>
      <sheetName val="4.14 Notice "/>
      <sheetName val="4.14 Graphique 1"/>
      <sheetName val="4.14 Tableau 2 "/>
      <sheetName val="4.14 Tableau 3"/>
      <sheetName val="4.15 Notice"/>
      <sheetName val="4.15 Graphique 1"/>
      <sheetName val="4.15 Tableau 2"/>
      <sheetName val="4.15 Graphique 3"/>
      <sheetName val="4.16 Notice"/>
      <sheetName val="4.16 Tableau 1"/>
      <sheetName val="4.16 Tableau 2"/>
      <sheetName val="5.01 Notice"/>
      <sheetName val="5.01 Graphique 1"/>
      <sheetName val="5.01 Tableau 2"/>
      <sheetName val="5.01 Tableau 3"/>
      <sheetName val="5.01 Tableau 4"/>
      <sheetName val="5.01 Tableau 5"/>
      <sheetName val="5.01 Tableau 6"/>
      <sheetName val="5.01 Tableau 7"/>
      <sheetName val="5.02 Notice"/>
      <sheetName val="5.02 Graphique 1"/>
      <sheetName val="5.02 Tableau 2"/>
      <sheetName val="5.02 Graphique 3"/>
      <sheetName val="5.02 Graphique 4"/>
      <sheetName val="6.01 Notice"/>
      <sheetName val="6.01 Tableau 1"/>
      <sheetName val="6.02 Notice"/>
      <sheetName val="6.02 Graphique 1"/>
      <sheetName val="6.02 Tableau 2"/>
      <sheetName val="6.03 Notice"/>
      <sheetName val="6.03 graphique 1"/>
      <sheetName val="6.03 Tableau 2"/>
      <sheetName val="6.03 Tableau 3"/>
      <sheetName val="6.04 Notice"/>
      <sheetName val="6.04 Graphique 1"/>
      <sheetName val="6.04 Tableau 1"/>
      <sheetName val="6.04 Tableau 2"/>
      <sheetName val="6.04 Tableau 3"/>
      <sheetName val="6.04 Tableau 4"/>
      <sheetName val="6.05 Notice"/>
      <sheetName val="6.05 Graphique 1"/>
      <sheetName val="6.05 Tableau 2"/>
      <sheetName val="6.05 Tableau 3"/>
      <sheetName val="6.06 Notice"/>
      <sheetName val="6.06 Graphique 1"/>
      <sheetName val="6.06 Tableau 2"/>
      <sheetName val="6.06 Tableau 3"/>
      <sheetName val="7. 01 Notice"/>
      <sheetName val="7.01 Tableau 1"/>
      <sheetName val="7.01 Tableau 2"/>
      <sheetName val="7.01 Tableau 3"/>
      <sheetName val="7.01 Tableau 4"/>
      <sheetName val="7.01 Graph 5"/>
      <sheetName val="7.02 Notice"/>
      <sheetName val="7.02 Graphique 1"/>
      <sheetName val="7.02 Tableau 2"/>
      <sheetName val="7.03 Notice"/>
      <sheetName val="7.03 Graphique 1"/>
      <sheetName val="7.03 Tableau 2"/>
      <sheetName val="7.04 Notice"/>
      <sheetName val="7.04 Graphique 1"/>
      <sheetName val="7.04 Tableau 2"/>
      <sheetName val="7.05 Notice"/>
      <sheetName val="7.05 Graphique 1"/>
      <sheetName val="7.05 Tableau 2"/>
      <sheetName val="7.05 Tableau 3"/>
      <sheetName val="8.01 Notice"/>
      <sheetName val="8.01 Tableau 1"/>
      <sheetName val="8.01 Tableau 2"/>
      <sheetName val="8.02 Notice"/>
      <sheetName val="8.02 Graphique 1"/>
      <sheetName val="8.02 Tableau 2"/>
      <sheetName val="Repères et statistiques Corse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>
        <row r="20">
          <cell r="A20" t="str">
            <v>[6] Les centres de formation OF-CFA et établissements supérieur privés accueillant des apprentis</v>
          </cell>
        </row>
      </sheetData>
      <sheetData sheetId="121">
        <row r="5">
          <cell r="A5" t="str">
            <v>[1] Évolution des effectifs dans les centres de formation d'apprentis</v>
          </cell>
        </row>
        <row r="7">
          <cell r="B7" t="str">
            <v>2017</v>
          </cell>
          <cell r="C7" t="str">
            <v>2018</v>
          </cell>
          <cell r="D7" t="str">
            <v>2019</v>
          </cell>
          <cell r="E7" t="str">
            <v>2020</v>
          </cell>
          <cell r="F7" t="str">
            <v>2021</v>
          </cell>
          <cell r="G7" t="str">
            <v>2022</v>
          </cell>
          <cell r="H7" t="str">
            <v>2023</v>
          </cell>
          <cell r="I7" t="str">
            <v>2024</v>
          </cell>
        </row>
        <row r="8">
          <cell r="A8" t="str">
            <v>Niveaux 7 et 8</v>
          </cell>
          <cell r="B8">
            <v>144</v>
          </cell>
          <cell r="C8">
            <v>186</v>
          </cell>
          <cell r="D8">
            <v>196</v>
          </cell>
          <cell r="E8">
            <v>220</v>
          </cell>
          <cell r="F8">
            <v>194</v>
          </cell>
          <cell r="G8">
            <v>181</v>
          </cell>
          <cell r="H8">
            <v>219</v>
          </cell>
          <cell r="I8">
            <v>199</v>
          </cell>
        </row>
        <row r="9">
          <cell r="A9" t="str">
            <v>Niveau 6</v>
          </cell>
          <cell r="B9">
            <v>128</v>
          </cell>
          <cell r="C9">
            <v>105</v>
          </cell>
          <cell r="D9">
            <v>128</v>
          </cell>
          <cell r="E9">
            <v>137</v>
          </cell>
          <cell r="F9">
            <v>262</v>
          </cell>
          <cell r="G9">
            <v>436</v>
          </cell>
          <cell r="H9">
            <v>410</v>
          </cell>
          <cell r="I9">
            <v>431</v>
          </cell>
        </row>
        <row r="10">
          <cell r="A10" t="str">
            <v>Niveau 5</v>
          </cell>
          <cell r="B10">
            <v>362</v>
          </cell>
          <cell r="C10">
            <v>381</v>
          </cell>
          <cell r="D10">
            <v>385</v>
          </cell>
          <cell r="E10">
            <v>434</v>
          </cell>
          <cell r="F10">
            <v>424</v>
          </cell>
          <cell r="G10">
            <v>537</v>
          </cell>
          <cell r="H10">
            <v>519</v>
          </cell>
          <cell r="I10">
            <v>477</v>
          </cell>
        </row>
        <row r="11">
          <cell r="A11" t="str">
            <v>Niveau 4</v>
          </cell>
          <cell r="B11">
            <v>303</v>
          </cell>
          <cell r="C11">
            <v>317</v>
          </cell>
          <cell r="D11">
            <v>311</v>
          </cell>
          <cell r="E11">
            <v>356</v>
          </cell>
          <cell r="F11">
            <v>506</v>
          </cell>
          <cell r="G11">
            <v>474</v>
          </cell>
          <cell r="H11">
            <v>498</v>
          </cell>
          <cell r="I11">
            <v>435</v>
          </cell>
        </row>
        <row r="12">
          <cell r="A12" t="str">
            <v>Niveau 3</v>
          </cell>
          <cell r="B12">
            <v>1044</v>
          </cell>
          <cell r="C12">
            <v>999</v>
          </cell>
          <cell r="D12">
            <v>900</v>
          </cell>
          <cell r="E12">
            <v>995</v>
          </cell>
          <cell r="F12">
            <v>989</v>
          </cell>
          <cell r="G12">
            <v>1149</v>
          </cell>
          <cell r="H12">
            <v>1105</v>
          </cell>
          <cell r="I12">
            <v>1104</v>
          </cell>
        </row>
        <row r="13">
          <cell r="A13" t="str">
            <v>Niveau 0</v>
          </cell>
        </row>
      </sheetData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</sheetDataSet>
  </externalBook>
</externalLink>
</file>

<file path=xl/tables/table1.xml><?xml version="1.0" encoding="utf-8"?>
<table xmlns="http://schemas.openxmlformats.org/spreadsheetml/2006/main" id="2" name="RSCTabCourbe_donnees51" displayName="RSCTabCourbe_donnees51" ref="A7:I14" totalsRowCount="1" headerRowDxfId="77" dataDxfId="75" totalsRowDxfId="74" headerRowBorderDxfId="76">
  <autoFilter ref="A7:I13"/>
  <tableColumns count="9">
    <tableColumn id="1" name="Catégorie" totalsRowLabel="Total" dataDxfId="73" totalsRowDxfId="72"/>
    <tableColumn id="2" name="2017" totalsRowFunction="sum" dataDxfId="71" totalsRowDxfId="70"/>
    <tableColumn id="3" name="2018" totalsRowFunction="sum" dataDxfId="69" totalsRowDxfId="68"/>
    <tableColumn id="4" name="2019" totalsRowFunction="sum" dataDxfId="67" totalsRowDxfId="66"/>
    <tableColumn id="5" name="2020" totalsRowFunction="sum" dataDxfId="65" totalsRowDxfId="64"/>
    <tableColumn id="6" name="2021" totalsRowFunction="sum" dataDxfId="63" totalsRowDxfId="62"/>
    <tableColumn id="7" name="2022" totalsRowFunction="sum" dataDxfId="61" totalsRowDxfId="60"/>
    <tableColumn id="8" name="2023" totalsRowFunction="sum" dataDxfId="59" totalsRowDxfId="58"/>
    <tableColumn id="9" name="2024" totalsRowFunction="sum" dataDxfId="57" totalsRowDxfId="56"/>
  </tableColumns>
  <tableStyleInfo name="Style TAB" showFirstColumn="0" showLastColumn="0" showRowStripes="0" showColumnStripes="0"/>
</table>
</file>

<file path=xl/tables/table2.xml><?xml version="1.0" encoding="utf-8"?>
<table xmlns="http://schemas.openxmlformats.org/spreadsheetml/2006/main" id="1" name="RSCTabX" displayName="RSCTabX" ref="A5:J22" totalsRowCount="1" headerRowDxfId="55" dataDxfId="53" totalsRowDxfId="52" headerRowBorderDxfId="54">
  <autoFilter ref="A5:J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9" hiddenButton="1"/>
  </autoFilter>
  <tableColumns count="10">
    <tableColumn id="1" name="Catégorie" totalsRowLabel="Total apprentis" dataDxfId="51" totalsRowDxfId="50"/>
    <tableColumn id="2" name="2017-2018" totalsRowFunction="custom" dataDxfId="49" totalsRowDxfId="48">
      <totalsRowFormula>B8+B12+B15+B21</totalsRowFormula>
    </tableColumn>
    <tableColumn id="3" name="2018-2019" totalsRowFunction="custom" dataDxfId="47" totalsRowDxfId="46">
      <totalsRowFormula>C8+C12+C15+C21</totalsRowFormula>
    </tableColumn>
    <tableColumn id="4" name="2019-2020" totalsRowFunction="custom" dataDxfId="45" totalsRowDxfId="44">
      <totalsRowFormula>D8+D12+D15+D21</totalsRowFormula>
    </tableColumn>
    <tableColumn id="5" name="2020-2021" totalsRowFunction="custom" dataDxfId="43" totalsRowDxfId="42">
      <totalsRowFormula>E8+E12+E15+E21</totalsRowFormula>
    </tableColumn>
    <tableColumn id="6" name="2021-2022" totalsRowFunction="custom" dataDxfId="41" totalsRowDxfId="40">
      <totalsRowFormula>F8+F12+F15+F21</totalsRowFormula>
    </tableColumn>
    <tableColumn id="7" name="2022-2023" totalsRowFunction="custom" dataDxfId="39" totalsRowDxfId="38">
      <totalsRowFormula>G8+G12+G15+G21</totalsRowFormula>
    </tableColumn>
    <tableColumn id="9" name="2023-2024" totalsRowFunction="custom" dataDxfId="37" totalsRowDxfId="36">
      <totalsRowFormula>H8+H12+H15+H21</totalsRowFormula>
    </tableColumn>
    <tableColumn id="10" name="2024-2025" totalsRowFunction="custom" dataDxfId="35" totalsRowDxfId="34">
      <totalsRowFormula>I8+I12+I15+I21</totalsRowFormula>
    </tableColumn>
    <tableColumn id="8" name="Evolution 2024-2025" totalsRowFunction="custom" dataDxfId="33" totalsRowDxfId="32">
      <calculatedColumnFormula>+F6/E6-1</calculatedColumnFormula>
      <totalsRowFormula>(RSCTabX[[#Totals],[2024-2025]]-RSCTabX[[#Totals],[2023-2024]])/RSCTabX[[#Totals],[2023-2024]]</totalsRowFormula>
    </tableColumn>
  </tableColumns>
  <tableStyleInfo name="Style TAB" showFirstColumn="0" showLastColumn="0" showRowStripes="0" showColumnStripes="0"/>
</table>
</file>

<file path=xl/tables/table3.xml><?xml version="1.0" encoding="utf-8"?>
<table xmlns="http://schemas.openxmlformats.org/spreadsheetml/2006/main" id="4" name="RSCTabX5" displayName="RSCTabX5" ref="A5:H11" totalsRowCount="1" headerRowDxfId="31" dataDxfId="29" totalsRowDxfId="28" headerRowBorderDxfId="30">
  <autoFilter ref="A5:H1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Catégorie" totalsRowLabel="Total" dataDxfId="27" totalsRowDxfId="26"/>
    <tableColumn id="2" name="1re année" totalsRowFunction="sum" dataDxfId="25" totalsRowDxfId="24"/>
    <tableColumn id="3" name="2e année" totalsRowFunction="sum" dataDxfId="23" totalsRowDxfId="22"/>
    <tableColumn id="4" name="3e année" totalsRowFunction="sum" dataDxfId="21" totalsRowDxfId="20"/>
    <tableColumn id="5" name="4e et 5e année" totalsRowFunction="sum" dataDxfId="19" totalsRowDxfId="18"/>
    <tableColumn id="6" name="Cursus 1 an" totalsRowFunction="sum" dataDxfId="17" totalsRowDxfId="16"/>
    <tableColumn id="7" name="Total" totalsRowFunction="custom" dataDxfId="15" totalsRowDxfId="14">
      <calculatedColumnFormula>SUM(RSCTabX5[[#This Row],[1re année]:[Cursus 1 an]])</calculatedColumnFormula>
      <totalsRowFormula>SUM(RSCTabX5[[#Totals],[1re année]:[Cursus 1 an]])</totalsRowFormula>
    </tableColumn>
    <tableColumn id="8" name="Part des filles (%)" totalsRowFunction="custom" dataDxfId="13" totalsRowDxfId="12" dataCellStyle="Pourcentage">
      <totalsRowFormula>1035/[1]!RSCTabX561[[#Totals],[Total]]</totalsRowFormula>
    </tableColumn>
  </tableColumns>
  <tableStyleInfo name="Style TAB" showFirstColumn="0" showLastColumn="0" showRowStripes="0" showColumnStripes="0"/>
</table>
</file>

<file path=xl/tables/table4.xml><?xml version="1.0" encoding="utf-8"?>
<table xmlns="http://schemas.openxmlformats.org/spreadsheetml/2006/main" id="5" name="RSCTabX56" displayName="RSCTabX56" ref="A5:D22" totalsRowCount="1" headerRowDxfId="11" dataDxfId="9" totalsRowDxfId="8" headerRowBorderDxfId="10">
  <autoFilter ref="A5:D21">
    <filterColumn colId="0" hiddenButton="1"/>
    <filterColumn colId="1" hiddenButton="1"/>
    <filterColumn colId="2" hiddenButton="1"/>
    <filterColumn colId="3" hiddenButton="1"/>
  </autoFilter>
  <tableColumns count="4">
    <tableColumn id="1" name="Age" totalsRowLabel="Total " dataDxfId="7" totalsRowDxfId="6"/>
    <tableColumn id="2" name="Effectifs 2024-2025" totalsRowFunction="custom" dataDxfId="5" totalsRowDxfId="4">
      <totalsRowFormula>SUM(B6:B21)</totalsRowFormula>
    </tableColumn>
    <tableColumn id="3" name="Taux de scolarisation en apprentissage 2024-2025" totalsRowFunction="custom" dataDxfId="3" totalsRowDxfId="2" dataCellStyle="Pourcentage">
      <calculatedColumnFormula>+RSCTabX56[[#This Row],[Effectifs 2024-2025]]/RSCTabX56[[#Totals],[Effectifs 2024-2025]]</calculatedColumnFormula>
      <totalsRowFormula>SUM(C6:C21)</totalsRowFormula>
    </tableColumn>
    <tableColumn id="4" name="Taux de scolarisation en apprentissage  2023-2024" totalsRowFunction="custom" dataDxfId="1" totalsRowDxfId="0" dataCellStyle="Pourcentage 2">
      <totalsRowFormula>SUM(D6:D21)</totalsRowFormula>
    </tableColumn>
  </tableColumns>
  <tableStyleInfo name="Style TAB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1"/>
  <sheetViews>
    <sheetView showGridLines="0" zoomScaleNormal="100" zoomScaleSheetLayoutView="110" workbookViewId="0">
      <selection activeCell="A4" sqref="A4"/>
    </sheetView>
  </sheetViews>
  <sheetFormatPr baseColWidth="10" defaultRowHeight="12.75" x14ac:dyDescent="0.2"/>
  <cols>
    <col min="1" max="1" width="90.7109375" style="2" customWidth="1"/>
    <col min="2" max="16384" width="11.42578125" style="2"/>
  </cols>
  <sheetData>
    <row r="1" spans="1:1" x14ac:dyDescent="0.2">
      <c r="A1" s="1" t="s">
        <v>106</v>
      </c>
    </row>
    <row r="2" spans="1:1" x14ac:dyDescent="0.2">
      <c r="A2" s="3" t="s">
        <v>0</v>
      </c>
    </row>
    <row r="3" spans="1:1" x14ac:dyDescent="0.2">
      <c r="A3" s="4">
        <v>45739</v>
      </c>
    </row>
    <row r="4" spans="1:1" ht="20.25" thickBot="1" x14ac:dyDescent="0.35">
      <c r="A4" s="5" t="s">
        <v>1</v>
      </c>
    </row>
    <row r="5" spans="1:1" ht="13.5" thickTop="1" x14ac:dyDescent="0.2"/>
    <row r="6" spans="1:1" ht="25.5" x14ac:dyDescent="0.2">
      <c r="A6" s="6" t="s">
        <v>2</v>
      </c>
    </row>
    <row r="7" spans="1:1" x14ac:dyDescent="0.2">
      <c r="A7" s="7" t="s">
        <v>3</v>
      </c>
    </row>
    <row r="9" spans="1:1" s="9" customFormat="1" ht="17.25" thickBot="1" x14ac:dyDescent="0.25">
      <c r="A9" s="8" t="s">
        <v>20</v>
      </c>
    </row>
    <row r="10" spans="1:1" s="9" customFormat="1" ht="13.5" thickTop="1" x14ac:dyDescent="0.2">
      <c r="A10" s="10"/>
    </row>
    <row r="11" spans="1:1" s="9" customFormat="1" x14ac:dyDescent="0.2">
      <c r="A11" s="10"/>
    </row>
    <row r="12" spans="1:1" s="9" customFormat="1" x14ac:dyDescent="0.2">
      <c r="A12" s="10"/>
    </row>
    <row r="13" spans="1:1" s="9" customFormat="1" x14ac:dyDescent="0.2"/>
    <row r="14" spans="1:1" s="9" customFormat="1" x14ac:dyDescent="0.2">
      <c r="A14" s="11" t="s">
        <v>4</v>
      </c>
    </row>
    <row r="15" spans="1:1" s="9" customFormat="1" x14ac:dyDescent="0.2"/>
    <row r="16" spans="1:1" s="9" customFormat="1" x14ac:dyDescent="0.2">
      <c r="A16" s="40" t="s">
        <v>283</v>
      </c>
    </row>
    <row r="17" spans="1:1" s="9" customFormat="1" x14ac:dyDescent="0.2">
      <c r="A17" s="41" t="s">
        <v>284</v>
      </c>
    </row>
    <row r="18" spans="1:1" s="9" customFormat="1" x14ac:dyDescent="0.2">
      <c r="A18" s="41" t="s">
        <v>281</v>
      </c>
    </row>
    <row r="19" spans="1:1" s="9" customFormat="1" x14ac:dyDescent="0.2">
      <c r="A19" s="41" t="s">
        <v>21</v>
      </c>
    </row>
    <row r="20" spans="1:1" s="9" customFormat="1" x14ac:dyDescent="0.2">
      <c r="A20" s="41" t="s">
        <v>282</v>
      </c>
    </row>
    <row r="21" spans="1:1" s="9" customFormat="1" x14ac:dyDescent="0.2">
      <c r="A21" s="40" t="s">
        <v>260</v>
      </c>
    </row>
    <row r="22" spans="1:1" s="9" customFormat="1" x14ac:dyDescent="0.2">
      <c r="A22" s="12"/>
    </row>
    <row r="23" spans="1:1" s="9" customFormat="1" x14ac:dyDescent="0.2">
      <c r="A23" s="12"/>
    </row>
    <row r="24" spans="1:1" s="9" customFormat="1" ht="15" customHeight="1" x14ac:dyDescent="0.2">
      <c r="A24" s="13" t="s">
        <v>5</v>
      </c>
    </row>
    <row r="25" spans="1:1" s="9" customFormat="1" ht="15" customHeight="1" x14ac:dyDescent="0.2">
      <c r="A25" s="13"/>
    </row>
    <row r="26" spans="1:1" s="9" customFormat="1" ht="22.5" x14ac:dyDescent="0.2">
      <c r="A26" s="42" t="s">
        <v>22</v>
      </c>
    </row>
    <row r="27" spans="1:1" s="9" customFormat="1" ht="22.5" x14ac:dyDescent="0.2">
      <c r="A27" s="43" t="s">
        <v>23</v>
      </c>
    </row>
    <row r="28" spans="1:1" s="9" customFormat="1" ht="15" customHeight="1" x14ac:dyDescent="0.2">
      <c r="A28" s="14"/>
    </row>
    <row r="29" spans="1:1" s="9" customFormat="1" ht="15" customHeight="1" x14ac:dyDescent="0.2">
      <c r="A29" s="15" t="s">
        <v>6</v>
      </c>
    </row>
    <row r="30" spans="1:1" s="9" customFormat="1" x14ac:dyDescent="0.2">
      <c r="A30" s="16"/>
    </row>
    <row r="31" spans="1:1" s="9" customFormat="1" x14ac:dyDescent="0.2">
      <c r="A31" s="16"/>
    </row>
    <row r="32" spans="1:1" s="9" customFormat="1" x14ac:dyDescent="0.2">
      <c r="A32" s="16"/>
    </row>
    <row r="33" spans="1:1" s="9" customFormat="1" x14ac:dyDescent="0.2"/>
    <row r="34" spans="1:1" s="9" customFormat="1" ht="22.5" x14ac:dyDescent="0.2">
      <c r="A34" s="17" t="s">
        <v>7</v>
      </c>
    </row>
    <row r="35" spans="1:1" s="9" customFormat="1" x14ac:dyDescent="0.2">
      <c r="A35" s="18"/>
    </row>
    <row r="36" spans="1:1" s="9" customFormat="1" x14ac:dyDescent="0.2">
      <c r="A36" s="13" t="s">
        <v>8</v>
      </c>
    </row>
    <row r="37" spans="1:1" s="9" customFormat="1" x14ac:dyDescent="0.2">
      <c r="A37" s="18"/>
    </row>
    <row r="38" spans="1:1" s="9" customFormat="1" x14ac:dyDescent="0.2">
      <c r="A38" s="18" t="s">
        <v>9</v>
      </c>
    </row>
    <row r="39" spans="1:1" s="9" customFormat="1" x14ac:dyDescent="0.2">
      <c r="A39" s="19" t="s">
        <v>10</v>
      </c>
    </row>
    <row r="40" spans="1:1" s="9" customFormat="1" x14ac:dyDescent="0.2">
      <c r="A40" s="18" t="s">
        <v>11</v>
      </c>
    </row>
    <row r="41" spans="1:1" s="9" customFormat="1" x14ac:dyDescent="0.2">
      <c r="A41" s="18" t="s">
        <v>12</v>
      </c>
    </row>
    <row r="42" spans="1:1" s="9" customFormat="1" x14ac:dyDescent="0.2"/>
    <row r="43" spans="1:1" s="9" customFormat="1" x14ac:dyDescent="0.2"/>
    <row r="44" spans="1:1" s="9" customFormat="1" x14ac:dyDescent="0.2"/>
    <row r="45" spans="1:1" s="9" customFormat="1" x14ac:dyDescent="0.2"/>
    <row r="46" spans="1:1" s="9" customFormat="1" x14ac:dyDescent="0.2"/>
    <row r="47" spans="1:1" s="9" customFormat="1" x14ac:dyDescent="0.2"/>
    <row r="48" spans="1:1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pans="1:1" s="9" customFormat="1" x14ac:dyDescent="0.2"/>
    <row r="82" spans="1:1" s="9" customFormat="1" x14ac:dyDescent="0.2"/>
    <row r="83" spans="1:1" s="9" customFormat="1" x14ac:dyDescent="0.2"/>
    <row r="84" spans="1:1" s="9" customFormat="1" x14ac:dyDescent="0.2"/>
    <row r="85" spans="1:1" s="9" customFormat="1" x14ac:dyDescent="0.2"/>
    <row r="86" spans="1:1" s="9" customFormat="1" x14ac:dyDescent="0.2"/>
    <row r="87" spans="1:1" s="9" customFormat="1" x14ac:dyDescent="0.2"/>
    <row r="88" spans="1:1" s="9" customFormat="1" x14ac:dyDescent="0.2"/>
    <row r="89" spans="1:1" s="9" customFormat="1" x14ac:dyDescent="0.2"/>
    <row r="90" spans="1:1" x14ac:dyDescent="0.2">
      <c r="A90" s="9"/>
    </row>
    <row r="91" spans="1:1" x14ac:dyDescent="0.2">
      <c r="A91" s="9"/>
    </row>
    <row r="92" spans="1:1" x14ac:dyDescent="0.2">
      <c r="A92" s="9"/>
    </row>
    <row r="93" spans="1:1" x14ac:dyDescent="0.2">
      <c r="A93" s="9"/>
    </row>
    <row r="94" spans="1:1" x14ac:dyDescent="0.2">
      <c r="A94" s="9"/>
    </row>
    <row r="95" spans="1:1" x14ac:dyDescent="0.2">
      <c r="A95" s="9"/>
    </row>
    <row r="96" spans="1:1" x14ac:dyDescent="0.2">
      <c r="A96" s="9"/>
    </row>
    <row r="97" spans="1:1" x14ac:dyDescent="0.2">
      <c r="A97" s="9"/>
    </row>
    <row r="98" spans="1:1" x14ac:dyDescent="0.2">
      <c r="A98" s="9"/>
    </row>
    <row r="99" spans="1:1" x14ac:dyDescent="0.2">
      <c r="A99" s="9"/>
    </row>
    <row r="100" spans="1:1" x14ac:dyDescent="0.2">
      <c r="A100" s="9"/>
    </row>
    <row r="101" spans="1:1" x14ac:dyDescent="0.2">
      <c r="A101" s="9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7"/>
  <sheetViews>
    <sheetView showGridLines="0" topLeftCell="A4" zoomScaleNormal="100" zoomScaleSheetLayoutView="100" workbookViewId="0">
      <selection activeCell="J18" sqref="J18"/>
    </sheetView>
  </sheetViews>
  <sheetFormatPr baseColWidth="10" defaultRowHeight="12.75" customHeight="1" zeroHeight="1" x14ac:dyDescent="0.2"/>
  <cols>
    <col min="1" max="1" width="28" style="23" customWidth="1"/>
    <col min="2" max="5" width="10.7109375" style="24" customWidth="1"/>
    <col min="6" max="7" width="10.7109375" style="22" customWidth="1"/>
    <col min="8" max="8" width="10.140625" style="22" customWidth="1"/>
    <col min="9" max="9" width="9.140625" style="22" customWidth="1"/>
    <col min="10" max="16384" width="11.42578125" style="22"/>
  </cols>
  <sheetData>
    <row r="1" spans="1:9" ht="18.75" x14ac:dyDescent="0.25">
      <c r="A1" s="131" t="s">
        <v>270</v>
      </c>
    </row>
    <row r="2" spans="1:9" x14ac:dyDescent="0.2">
      <c r="A2" s="132" t="s">
        <v>271</v>
      </c>
    </row>
    <row r="3" spans="1:9" x14ac:dyDescent="0.2">
      <c r="A3" s="132"/>
    </row>
    <row r="4" spans="1:9" ht="20.25" thickBot="1" x14ac:dyDescent="0.35">
      <c r="A4" s="133" t="s">
        <v>20</v>
      </c>
      <c r="B4" s="133"/>
      <c r="C4" s="133"/>
      <c r="D4" s="133"/>
      <c r="E4" s="133"/>
      <c r="F4" s="133"/>
      <c r="G4" s="133"/>
    </row>
    <row r="5" spans="1:9" s="27" customFormat="1" ht="27.75" customHeight="1" thickTop="1" x14ac:dyDescent="0.2">
      <c r="A5" s="134" t="str">
        <f>+'5.01 Notice'!A16</f>
        <v>[1] Évolution des effectifs dans les centres de formation d'apprentis par niveau</v>
      </c>
      <c r="B5" s="24"/>
      <c r="C5" s="24"/>
      <c r="D5" s="24"/>
      <c r="E5" s="24"/>
      <c r="F5" s="22"/>
      <c r="G5" s="22"/>
      <c r="H5" s="22"/>
      <c r="I5" s="22"/>
    </row>
    <row r="6" spans="1:9" s="27" customFormat="1" ht="15" customHeight="1" x14ac:dyDescent="0.2">
      <c r="A6" s="23"/>
      <c r="B6" s="24"/>
      <c r="C6" s="24"/>
      <c r="D6" s="24"/>
      <c r="E6" s="24"/>
      <c r="F6" s="22"/>
      <c r="G6" s="22"/>
      <c r="H6" s="22"/>
      <c r="I6" s="22"/>
    </row>
    <row r="7" spans="1:9" s="27" customFormat="1" ht="15" customHeight="1" x14ac:dyDescent="0.2">
      <c r="A7" s="135" t="s">
        <v>13</v>
      </c>
      <c r="B7" s="136" t="s">
        <v>272</v>
      </c>
      <c r="C7" s="136" t="s">
        <v>19</v>
      </c>
      <c r="D7" s="136" t="s">
        <v>18</v>
      </c>
      <c r="E7" s="136" t="s">
        <v>17</v>
      </c>
      <c r="F7" s="136" t="s">
        <v>16</v>
      </c>
      <c r="G7" s="137" t="s">
        <v>107</v>
      </c>
      <c r="H7" s="137" t="s">
        <v>267</v>
      </c>
      <c r="I7" s="172" t="s">
        <v>280</v>
      </c>
    </row>
    <row r="8" spans="1:9" s="27" customFormat="1" ht="15" customHeight="1" x14ac:dyDescent="0.2">
      <c r="A8" s="138" t="s">
        <v>24</v>
      </c>
      <c r="B8" s="139">
        <v>144</v>
      </c>
      <c r="C8" s="140">
        <v>186</v>
      </c>
      <c r="D8" s="140">
        <f>175+21</f>
        <v>196</v>
      </c>
      <c r="E8" s="140">
        <f>173+47</f>
        <v>220</v>
      </c>
      <c r="F8" s="140">
        <v>194</v>
      </c>
      <c r="G8" s="141">
        <v>181</v>
      </c>
      <c r="H8" s="141">
        <v>219</v>
      </c>
      <c r="I8" s="169">
        <v>199</v>
      </c>
    </row>
    <row r="9" spans="1:9" s="27" customFormat="1" ht="15" customHeight="1" x14ac:dyDescent="0.2">
      <c r="A9" s="138" t="s">
        <v>25</v>
      </c>
      <c r="B9" s="139">
        <v>128</v>
      </c>
      <c r="C9" s="140">
        <v>105</v>
      </c>
      <c r="D9" s="140">
        <v>128</v>
      </c>
      <c r="E9" s="140">
        <v>137</v>
      </c>
      <c r="F9" s="140">
        <v>262</v>
      </c>
      <c r="G9" s="141">
        <v>436</v>
      </c>
      <c r="H9" s="141">
        <v>410</v>
      </c>
      <c r="I9" s="169">
        <v>431</v>
      </c>
    </row>
    <row r="10" spans="1:9" s="27" customFormat="1" ht="15" customHeight="1" x14ac:dyDescent="0.2">
      <c r="A10" s="138" t="s">
        <v>26</v>
      </c>
      <c r="B10" s="139">
        <v>362</v>
      </c>
      <c r="C10" s="140">
        <v>381</v>
      </c>
      <c r="D10" s="140">
        <v>385</v>
      </c>
      <c r="E10" s="140">
        <v>434</v>
      </c>
      <c r="F10" s="140">
        <v>424</v>
      </c>
      <c r="G10" s="141">
        <v>537</v>
      </c>
      <c r="H10" s="141">
        <v>519</v>
      </c>
      <c r="I10" s="169">
        <v>477</v>
      </c>
    </row>
    <row r="11" spans="1:9" s="27" customFormat="1" ht="15" customHeight="1" x14ac:dyDescent="0.2">
      <c r="A11" s="138" t="s">
        <v>27</v>
      </c>
      <c r="B11" s="139">
        <v>303</v>
      </c>
      <c r="C11" s="140">
        <v>317</v>
      </c>
      <c r="D11" s="140">
        <v>311</v>
      </c>
      <c r="E11" s="140">
        <v>356</v>
      </c>
      <c r="F11" s="140">
        <v>506</v>
      </c>
      <c r="G11" s="141">
        <v>474</v>
      </c>
      <c r="H11" s="141">
        <v>498</v>
      </c>
      <c r="I11" s="169">
        <v>435</v>
      </c>
    </row>
    <row r="12" spans="1:9" s="27" customFormat="1" ht="15" customHeight="1" x14ac:dyDescent="0.2">
      <c r="A12" s="138" t="s">
        <v>28</v>
      </c>
      <c r="B12" s="139">
        <v>1044</v>
      </c>
      <c r="C12" s="140">
        <v>999</v>
      </c>
      <c r="D12" s="140">
        <v>900</v>
      </c>
      <c r="E12" s="140">
        <v>995</v>
      </c>
      <c r="F12" s="140">
        <v>989</v>
      </c>
      <c r="G12" s="141">
        <v>1149</v>
      </c>
      <c r="H12" s="141">
        <v>1105</v>
      </c>
      <c r="I12" s="169">
        <v>1104</v>
      </c>
    </row>
    <row r="13" spans="1:9" s="33" customFormat="1" ht="15" customHeight="1" x14ac:dyDescent="0.2">
      <c r="A13" s="138" t="s">
        <v>29</v>
      </c>
      <c r="B13" s="139"/>
      <c r="C13" s="140"/>
      <c r="D13" s="140"/>
      <c r="E13" s="140"/>
      <c r="F13" s="140"/>
      <c r="G13" s="141"/>
      <c r="H13" s="141"/>
      <c r="I13" s="169"/>
    </row>
    <row r="14" spans="1:9" s="27" customFormat="1" ht="15" customHeight="1" x14ac:dyDescent="0.2">
      <c r="A14" s="170" t="s">
        <v>55</v>
      </c>
      <c r="B14" s="171">
        <f>SUBTOTAL(109,RSCTabCourbe_donnees51[2017])</f>
        <v>1981</v>
      </c>
      <c r="C14" s="171">
        <f>SUBTOTAL(109,RSCTabCourbe_donnees51[2018])</f>
        <v>1988</v>
      </c>
      <c r="D14" s="171">
        <f>SUBTOTAL(109,RSCTabCourbe_donnees51[2019])</f>
        <v>1920</v>
      </c>
      <c r="E14" s="171">
        <f>SUBTOTAL(109,RSCTabCourbe_donnees51[2020])</f>
        <v>2142</v>
      </c>
      <c r="F14" s="171">
        <f>SUBTOTAL(109,RSCTabCourbe_donnees51[2021])</f>
        <v>2375</v>
      </c>
      <c r="G14" s="171">
        <f>SUBTOTAL(109,RSCTabCourbe_donnees51[2022])</f>
        <v>2777</v>
      </c>
      <c r="H14" s="171">
        <f>SUBTOTAL(109,RSCTabCourbe_donnees51[2023])</f>
        <v>2751</v>
      </c>
      <c r="I14" s="171">
        <f>SUBTOTAL(109,RSCTabCourbe_donnees51[2024])</f>
        <v>2646</v>
      </c>
    </row>
    <row r="15" spans="1:9" s="27" customFormat="1" ht="15" customHeight="1" x14ac:dyDescent="0.2">
      <c r="A15" s="192" t="s">
        <v>14</v>
      </c>
      <c r="B15" s="192"/>
      <c r="C15" s="192"/>
      <c r="D15" s="192"/>
      <c r="E15" s="143"/>
      <c r="F15" s="142"/>
      <c r="G15" s="142"/>
      <c r="H15" s="142"/>
      <c r="I15" s="142"/>
    </row>
    <row r="16" spans="1:9" s="27" customFormat="1" ht="15" customHeight="1" x14ac:dyDescent="0.2">
      <c r="A16" s="144"/>
      <c r="B16" s="145"/>
      <c r="C16" s="146"/>
      <c r="D16" s="146"/>
      <c r="E16" s="146"/>
      <c r="F16" s="146"/>
      <c r="G16" s="142"/>
      <c r="H16" s="142"/>
      <c r="I16" s="142"/>
    </row>
    <row r="17" spans="1:12" s="27" customFormat="1" ht="15" customHeight="1" x14ac:dyDescent="0.2">
      <c r="A17" s="144" t="s">
        <v>15</v>
      </c>
      <c r="B17" s="143"/>
      <c r="C17" s="143"/>
      <c r="D17" s="143"/>
      <c r="E17" s="143"/>
      <c r="F17" s="142"/>
      <c r="G17" s="142"/>
      <c r="H17" s="142"/>
      <c r="I17" s="142"/>
    </row>
    <row r="18" spans="1:12" s="27" customFormat="1" ht="15" customHeight="1" x14ac:dyDescent="0.2">
      <c r="A18" s="147" t="s">
        <v>57</v>
      </c>
      <c r="B18" s="143"/>
      <c r="C18" s="143"/>
      <c r="D18" s="143"/>
      <c r="E18" s="143"/>
      <c r="F18" s="142"/>
      <c r="G18" s="142"/>
      <c r="H18" s="142"/>
      <c r="I18" s="142"/>
    </row>
    <row r="19" spans="1:12" s="27" customFormat="1" ht="15" customHeight="1" x14ac:dyDescent="0.2">
      <c r="A19" s="148"/>
      <c r="B19" s="143"/>
      <c r="C19" s="143"/>
      <c r="D19" s="143"/>
      <c r="E19" s="143"/>
      <c r="F19" s="142"/>
      <c r="G19" s="142"/>
      <c r="H19" s="142"/>
      <c r="I19" s="142"/>
    </row>
    <row r="20" spans="1:12" s="27" customFormat="1" ht="15" customHeight="1" x14ac:dyDescent="0.2">
      <c r="A20" s="147"/>
      <c r="B20" s="143"/>
      <c r="C20" s="143"/>
      <c r="D20" s="143"/>
      <c r="E20" s="143"/>
      <c r="F20" s="142"/>
      <c r="G20" s="142"/>
      <c r="H20" s="142"/>
      <c r="I20" s="142"/>
    </row>
    <row r="21" spans="1:12" s="33" customFormat="1" ht="15" customHeight="1" x14ac:dyDescent="0.2">
      <c r="A21" s="144"/>
      <c r="B21" s="143"/>
      <c r="C21" s="143"/>
      <c r="D21" s="143"/>
      <c r="E21" s="143"/>
      <c r="F21" s="142"/>
      <c r="G21" s="142"/>
      <c r="H21" s="142"/>
      <c r="I21" s="142"/>
    </row>
    <row r="22" spans="1:12" s="27" customFormat="1" ht="15" customHeight="1" x14ac:dyDescent="0.2">
      <c r="A22" s="144"/>
      <c r="B22" s="143"/>
      <c r="C22" s="143"/>
      <c r="D22" s="143"/>
      <c r="E22" s="143"/>
      <c r="F22" s="142"/>
      <c r="G22" s="142"/>
      <c r="H22" s="142"/>
      <c r="I22" s="142"/>
    </row>
    <row r="23" spans="1:12" s="27" customFormat="1" ht="15" customHeight="1" x14ac:dyDescent="0.2">
      <c r="A23" s="144"/>
      <c r="B23" s="143"/>
      <c r="C23" s="143"/>
      <c r="D23" s="143"/>
      <c r="E23" s="143"/>
      <c r="F23" s="142"/>
      <c r="G23" s="142"/>
      <c r="H23" s="142"/>
      <c r="I23" s="142"/>
    </row>
    <row r="24" spans="1:12" s="27" customFormat="1" ht="15" customHeight="1" x14ac:dyDescent="0.2">
      <c r="A24" s="144"/>
      <c r="B24" s="143"/>
      <c r="C24" s="143"/>
      <c r="D24" s="143"/>
      <c r="E24" s="143"/>
      <c r="F24" s="142"/>
      <c r="G24" s="142"/>
      <c r="H24" s="142"/>
      <c r="I24" s="142"/>
    </row>
    <row r="25" spans="1:12" s="27" customFormat="1" ht="15" customHeight="1" x14ac:dyDescent="0.2">
      <c r="A25" s="144"/>
      <c r="B25" s="143"/>
      <c r="C25" s="143"/>
      <c r="D25" s="143"/>
      <c r="E25" s="143"/>
      <c r="F25" s="142"/>
      <c r="G25" s="142"/>
      <c r="H25" s="142"/>
      <c r="I25" s="142"/>
    </row>
    <row r="26" spans="1:12" s="27" customFormat="1" ht="15" customHeight="1" x14ac:dyDescent="0.2">
      <c r="A26" s="144"/>
      <c r="B26" s="143"/>
      <c r="C26" s="143"/>
      <c r="D26" s="143"/>
      <c r="E26" s="143"/>
      <c r="F26" s="142"/>
      <c r="G26" s="142"/>
      <c r="H26" s="142"/>
      <c r="I26" s="142"/>
    </row>
    <row r="27" spans="1:12" s="27" customFormat="1" ht="15" customHeight="1" x14ac:dyDescent="0.2">
      <c r="A27" s="144"/>
      <c r="B27" s="143"/>
      <c r="C27" s="143"/>
      <c r="D27" s="143"/>
      <c r="E27" s="143"/>
      <c r="F27" s="142"/>
      <c r="G27" s="142"/>
      <c r="H27" s="142"/>
      <c r="I27" s="142"/>
    </row>
    <row r="28" spans="1:12" s="27" customFormat="1" ht="15" customHeight="1" x14ac:dyDescent="0.2">
      <c r="A28" s="144"/>
      <c r="B28" s="143"/>
      <c r="C28" s="143"/>
      <c r="D28" s="143"/>
      <c r="E28" s="143"/>
      <c r="F28" s="142"/>
      <c r="G28" s="142"/>
      <c r="H28" s="142"/>
      <c r="I28" s="142"/>
    </row>
    <row r="29" spans="1:12" s="33" customFormat="1" ht="15" customHeight="1" x14ac:dyDescent="0.2">
      <c r="A29" s="144"/>
      <c r="B29" s="143"/>
      <c r="C29" s="143"/>
      <c r="D29" s="143"/>
      <c r="E29" s="143"/>
      <c r="F29" s="142"/>
      <c r="G29" s="142"/>
      <c r="H29" s="142"/>
      <c r="I29" s="142"/>
    </row>
    <row r="30" spans="1:12" s="27" customFormat="1" ht="15" customHeight="1" x14ac:dyDescent="0.2">
      <c r="A30" s="144"/>
      <c r="B30" s="143"/>
      <c r="C30" s="143"/>
      <c r="D30" s="143"/>
      <c r="E30" s="143"/>
      <c r="F30" s="142"/>
      <c r="G30" s="142"/>
      <c r="H30" s="142"/>
      <c r="I30" s="142"/>
      <c r="J30" s="22"/>
      <c r="K30" s="22"/>
      <c r="L30" s="22"/>
    </row>
    <row r="31" spans="1:12" s="27" customFormat="1" ht="15" customHeight="1" x14ac:dyDescent="0.2">
      <c r="A31" s="144"/>
      <c r="B31" s="143"/>
      <c r="C31" s="143"/>
      <c r="D31" s="143"/>
      <c r="E31" s="143"/>
      <c r="F31" s="142"/>
      <c r="G31" s="142"/>
      <c r="H31" s="142"/>
      <c r="I31" s="142"/>
    </row>
    <row r="32" spans="1:12" s="27" customFormat="1" ht="15" customHeight="1" x14ac:dyDescent="0.2">
      <c r="A32" s="144"/>
      <c r="B32" s="143"/>
      <c r="C32" s="143"/>
      <c r="D32" s="143"/>
      <c r="E32" s="143"/>
      <c r="F32" s="142"/>
      <c r="G32" s="142"/>
      <c r="H32" s="142"/>
      <c r="I32" s="142"/>
    </row>
    <row r="33" spans="1:9" s="27" customFormat="1" ht="15" customHeight="1" x14ac:dyDescent="0.2">
      <c r="A33" s="144"/>
      <c r="B33" s="143"/>
      <c r="C33" s="143"/>
      <c r="D33" s="143"/>
      <c r="E33" s="143"/>
      <c r="F33" s="142"/>
      <c r="G33" s="142"/>
      <c r="H33" s="142"/>
      <c r="I33" s="142"/>
    </row>
    <row r="34" spans="1:9" s="27" customFormat="1" ht="15" customHeight="1" x14ac:dyDescent="0.2">
      <c r="A34" s="144"/>
      <c r="B34" s="143"/>
      <c r="C34" s="143"/>
      <c r="D34" s="143"/>
      <c r="E34" s="143"/>
      <c r="F34" s="142"/>
      <c r="G34" s="142"/>
      <c r="H34" s="142"/>
      <c r="I34" s="142"/>
    </row>
    <row r="35" spans="1:9" s="27" customFormat="1" ht="15" customHeight="1" x14ac:dyDescent="0.2">
      <c r="A35" s="144"/>
      <c r="B35" s="143"/>
      <c r="C35" s="143"/>
      <c r="D35" s="143"/>
      <c r="E35" s="143"/>
      <c r="F35" s="142"/>
      <c r="G35" s="142"/>
      <c r="H35" s="142"/>
      <c r="I35" s="142"/>
    </row>
    <row r="36" spans="1:9" s="27" customFormat="1" ht="15" customHeight="1" x14ac:dyDescent="0.2">
      <c r="A36" s="144"/>
      <c r="B36" s="143"/>
      <c r="C36" s="143"/>
      <c r="D36" s="143"/>
      <c r="E36" s="143"/>
      <c r="F36" s="142"/>
      <c r="G36" s="142"/>
      <c r="H36" s="142"/>
      <c r="I36" s="142"/>
    </row>
    <row r="37" spans="1:9" s="27" customFormat="1" ht="15" customHeight="1" x14ac:dyDescent="0.2">
      <c r="A37" s="144"/>
      <c r="B37" s="143"/>
      <c r="C37" s="143"/>
      <c r="D37" s="143"/>
      <c r="E37" s="143"/>
      <c r="F37" s="142"/>
      <c r="G37" s="142"/>
      <c r="H37" s="142"/>
      <c r="I37" s="142"/>
    </row>
    <row r="38" spans="1:9" s="27" customFormat="1" ht="15" customHeight="1" x14ac:dyDescent="0.2">
      <c r="A38" s="144"/>
      <c r="B38" s="143"/>
      <c r="C38" s="143"/>
      <c r="D38" s="143"/>
      <c r="E38" s="143"/>
      <c r="F38" s="142"/>
      <c r="G38" s="142"/>
      <c r="H38" s="142"/>
      <c r="I38" s="142"/>
    </row>
    <row r="39" spans="1:9" s="27" customFormat="1" ht="15" customHeight="1" x14ac:dyDescent="0.2">
      <c r="A39" s="144"/>
      <c r="B39" s="143"/>
      <c r="C39" s="143"/>
      <c r="D39" s="143"/>
      <c r="E39" s="143"/>
      <c r="F39" s="142"/>
      <c r="G39" s="142"/>
      <c r="H39" s="142"/>
      <c r="I39" s="142"/>
    </row>
    <row r="40" spans="1:9" s="27" customFormat="1" ht="15" customHeight="1" x14ac:dyDescent="0.2">
      <c r="A40" s="144"/>
      <c r="B40" s="143"/>
      <c r="C40" s="143"/>
      <c r="D40" s="143"/>
      <c r="E40" s="143"/>
      <c r="F40" s="142"/>
      <c r="G40" s="142"/>
      <c r="H40" s="142"/>
      <c r="I40" s="142"/>
    </row>
    <row r="41" spans="1:9" s="27" customFormat="1" ht="15" customHeight="1" x14ac:dyDescent="0.2">
      <c r="A41" s="144"/>
      <c r="B41" s="143"/>
      <c r="C41" s="143"/>
      <c r="D41" s="143"/>
      <c r="E41" s="143"/>
      <c r="F41" s="142"/>
      <c r="G41" s="142"/>
      <c r="H41" s="142"/>
      <c r="I41" s="142"/>
    </row>
    <row r="42" spans="1:9" s="27" customFormat="1" ht="15" customHeight="1" x14ac:dyDescent="0.2">
      <c r="A42" s="144"/>
      <c r="B42" s="143"/>
      <c r="C42" s="143"/>
      <c r="D42" s="143"/>
      <c r="E42" s="143"/>
      <c r="F42" s="142"/>
      <c r="G42" s="142"/>
      <c r="H42" s="142"/>
      <c r="I42" s="142"/>
    </row>
    <row r="43" spans="1:9" s="27" customFormat="1" ht="15" customHeight="1" x14ac:dyDescent="0.2">
      <c r="A43" s="144"/>
      <c r="B43" s="143"/>
      <c r="C43" s="143"/>
      <c r="D43" s="143"/>
      <c r="E43" s="143"/>
      <c r="F43" s="142"/>
      <c r="G43" s="142"/>
      <c r="H43" s="142"/>
      <c r="I43" s="142"/>
    </row>
    <row r="44" spans="1:9" s="27" customFormat="1" ht="15" customHeight="1" x14ac:dyDescent="0.2">
      <c r="A44" s="144"/>
      <c r="B44" s="143"/>
      <c r="C44" s="143"/>
      <c r="D44" s="143"/>
      <c r="E44" s="143"/>
      <c r="F44" s="142"/>
      <c r="G44" s="142"/>
      <c r="H44" s="142"/>
      <c r="I44" s="142"/>
    </row>
    <row r="45" spans="1:9" s="33" customFormat="1" ht="15" customHeight="1" x14ac:dyDescent="0.2">
      <c r="A45" s="144"/>
      <c r="B45" s="143"/>
      <c r="C45" s="143"/>
      <c r="D45" s="143"/>
      <c r="E45" s="143"/>
      <c r="F45" s="142"/>
      <c r="G45" s="142"/>
      <c r="H45" s="142"/>
      <c r="I45" s="142"/>
    </row>
    <row r="46" spans="1:9" s="27" customFormat="1" ht="15" customHeight="1" x14ac:dyDescent="0.2">
      <c r="A46" s="144"/>
      <c r="B46" s="143"/>
      <c r="C46" s="143"/>
      <c r="D46" s="143"/>
      <c r="E46" s="143"/>
      <c r="F46" s="142"/>
      <c r="G46" s="142"/>
      <c r="H46" s="142"/>
      <c r="I46" s="142"/>
    </row>
    <row r="47" spans="1:9" s="27" customFormat="1" ht="15" customHeight="1" x14ac:dyDescent="0.2">
      <c r="A47" s="144"/>
      <c r="B47" s="143"/>
      <c r="C47" s="143"/>
      <c r="D47" s="143"/>
      <c r="E47" s="143"/>
      <c r="F47" s="142"/>
      <c r="G47" s="142"/>
      <c r="H47" s="142"/>
      <c r="I47" s="142"/>
    </row>
    <row r="48" spans="1:9" s="27" customFormat="1" ht="15" customHeight="1" x14ac:dyDescent="0.2">
      <c r="A48" s="144"/>
      <c r="B48" s="143"/>
      <c r="C48" s="143"/>
      <c r="D48" s="143"/>
      <c r="E48" s="143"/>
      <c r="F48" s="142"/>
      <c r="G48" s="142"/>
      <c r="H48" s="142"/>
      <c r="I48" s="142"/>
    </row>
    <row r="49" spans="1:9" s="27" customFormat="1" ht="15" customHeight="1" x14ac:dyDescent="0.2">
      <c r="A49" s="144"/>
      <c r="B49" s="143"/>
      <c r="C49" s="143"/>
      <c r="D49" s="143"/>
      <c r="E49" s="143"/>
      <c r="F49" s="142"/>
      <c r="G49" s="142"/>
      <c r="H49" s="142"/>
      <c r="I49" s="142"/>
    </row>
    <row r="50" spans="1:9" s="27" customFormat="1" ht="15" customHeight="1" x14ac:dyDescent="0.2">
      <c r="A50" s="144"/>
      <c r="B50" s="143"/>
      <c r="C50" s="143"/>
      <c r="D50" s="143"/>
      <c r="E50" s="143"/>
      <c r="F50" s="142"/>
      <c r="G50" s="142"/>
      <c r="H50" s="142"/>
      <c r="I50" s="142"/>
    </row>
    <row r="51" spans="1:9" s="27" customFormat="1" ht="15" customHeight="1" x14ac:dyDescent="0.2">
      <c r="A51" s="144"/>
      <c r="B51" s="143"/>
      <c r="C51" s="143"/>
      <c r="D51" s="143"/>
      <c r="E51" s="143"/>
      <c r="F51" s="142"/>
      <c r="G51" s="142"/>
      <c r="H51" s="142"/>
      <c r="I51" s="142"/>
    </row>
    <row r="52" spans="1:9" hidden="1" x14ac:dyDescent="0.2">
      <c r="A52" s="144"/>
      <c r="B52" s="143"/>
      <c r="C52" s="143"/>
      <c r="D52" s="143"/>
      <c r="E52" s="143"/>
      <c r="F52" s="142"/>
      <c r="G52" s="142"/>
      <c r="H52" s="142"/>
      <c r="I52" s="142"/>
    </row>
    <row r="53" spans="1:9" hidden="1" x14ac:dyDescent="0.2">
      <c r="A53" s="144"/>
      <c r="B53" s="143"/>
      <c r="C53" s="143"/>
      <c r="D53" s="143"/>
      <c r="E53" s="143"/>
      <c r="F53" s="142"/>
      <c r="G53" s="142"/>
      <c r="H53" s="142"/>
      <c r="I53" s="142"/>
    </row>
    <row r="54" spans="1:9" hidden="1" x14ac:dyDescent="0.2">
      <c r="A54" s="144"/>
      <c r="B54" s="143"/>
      <c r="C54" s="143"/>
      <c r="D54" s="143"/>
      <c r="E54" s="143"/>
      <c r="F54" s="142"/>
      <c r="G54" s="142"/>
      <c r="H54" s="142"/>
      <c r="I54" s="142"/>
    </row>
    <row r="55" spans="1:9" hidden="1" x14ac:dyDescent="0.2">
      <c r="A55" s="144"/>
      <c r="B55" s="143"/>
      <c r="C55" s="143"/>
      <c r="D55" s="143"/>
      <c r="E55" s="143"/>
      <c r="F55" s="142"/>
      <c r="G55" s="142"/>
      <c r="H55" s="142"/>
      <c r="I55" s="142"/>
    </row>
    <row r="56" spans="1:9" hidden="1" x14ac:dyDescent="0.2">
      <c r="A56" s="144"/>
      <c r="B56" s="143"/>
      <c r="C56" s="143"/>
      <c r="D56" s="143"/>
      <c r="E56" s="143"/>
      <c r="F56" s="142"/>
      <c r="G56" s="142"/>
      <c r="H56" s="142"/>
      <c r="I56" s="142"/>
    </row>
    <row r="57" spans="1:9" hidden="1" x14ac:dyDescent="0.2">
      <c r="A57" s="144"/>
      <c r="B57" s="143"/>
      <c r="C57" s="143"/>
      <c r="D57" s="143"/>
      <c r="E57" s="143"/>
      <c r="F57" s="142"/>
      <c r="G57" s="142"/>
      <c r="H57" s="142"/>
      <c r="I57" s="142"/>
    </row>
    <row r="58" spans="1:9" hidden="1" x14ac:dyDescent="0.2">
      <c r="A58" s="144"/>
      <c r="B58" s="143"/>
      <c r="C58" s="143"/>
      <c r="D58" s="143"/>
      <c r="E58" s="143"/>
      <c r="F58" s="142"/>
      <c r="G58" s="142"/>
      <c r="H58" s="142"/>
      <c r="I58" s="142"/>
    </row>
    <row r="59" spans="1:9" hidden="1" x14ac:dyDescent="0.2">
      <c r="A59" s="144"/>
      <c r="B59" s="143"/>
      <c r="C59" s="143"/>
      <c r="D59" s="143"/>
      <c r="E59" s="143"/>
      <c r="F59" s="142"/>
      <c r="G59" s="142"/>
      <c r="H59" s="142"/>
      <c r="I59" s="142"/>
    </row>
    <row r="60" spans="1:9" hidden="1" x14ac:dyDescent="0.2">
      <c r="A60" s="144"/>
      <c r="B60" s="143"/>
      <c r="C60" s="143"/>
      <c r="D60" s="143"/>
      <c r="E60" s="143"/>
      <c r="F60" s="142"/>
      <c r="G60" s="142"/>
      <c r="H60" s="142"/>
      <c r="I60" s="142"/>
    </row>
    <row r="61" spans="1:9" hidden="1" x14ac:dyDescent="0.2">
      <c r="A61" s="144"/>
      <c r="B61" s="143"/>
      <c r="C61" s="143"/>
      <c r="D61" s="143"/>
      <c r="E61" s="143"/>
      <c r="F61" s="142"/>
      <c r="G61" s="142"/>
      <c r="H61" s="142"/>
      <c r="I61" s="142"/>
    </row>
    <row r="62" spans="1:9" hidden="1" x14ac:dyDescent="0.2">
      <c r="A62" s="144"/>
      <c r="B62" s="143"/>
      <c r="C62" s="143"/>
      <c r="D62" s="143"/>
      <c r="E62" s="143"/>
      <c r="F62" s="142"/>
      <c r="G62" s="142"/>
      <c r="H62" s="142"/>
      <c r="I62" s="142"/>
    </row>
    <row r="63" spans="1:9" hidden="1" x14ac:dyDescent="0.2">
      <c r="A63" s="144"/>
      <c r="B63" s="143"/>
      <c r="C63" s="143"/>
      <c r="D63" s="143"/>
      <c r="E63" s="143"/>
      <c r="F63" s="142"/>
      <c r="G63" s="142"/>
      <c r="H63" s="142"/>
      <c r="I63" s="142"/>
    </row>
    <row r="64" spans="1:9" hidden="1" x14ac:dyDescent="0.2">
      <c r="A64" s="144"/>
      <c r="B64" s="143"/>
      <c r="C64" s="143"/>
      <c r="D64" s="143"/>
      <c r="E64" s="143"/>
      <c r="F64" s="142"/>
      <c r="G64" s="142"/>
      <c r="H64" s="142"/>
      <c r="I64" s="142"/>
    </row>
    <row r="65" spans="1:9" hidden="1" x14ac:dyDescent="0.2">
      <c r="A65" s="144"/>
      <c r="B65" s="143"/>
      <c r="C65" s="143"/>
      <c r="D65" s="143"/>
      <c r="E65" s="143"/>
      <c r="F65" s="142"/>
      <c r="G65" s="142"/>
      <c r="H65" s="142"/>
      <c r="I65" s="142"/>
    </row>
    <row r="66" spans="1:9" hidden="1" x14ac:dyDescent="0.2">
      <c r="A66" s="144"/>
      <c r="B66" s="143"/>
      <c r="C66" s="143"/>
      <c r="D66" s="143"/>
      <c r="E66" s="143"/>
      <c r="F66" s="142"/>
      <c r="G66" s="142"/>
      <c r="H66" s="142"/>
      <c r="I66" s="142"/>
    </row>
    <row r="67" spans="1:9" hidden="1" x14ac:dyDescent="0.2">
      <c r="A67" s="144"/>
      <c r="B67" s="143"/>
      <c r="C67" s="143"/>
      <c r="D67" s="143"/>
      <c r="E67" s="143"/>
      <c r="F67" s="142"/>
      <c r="G67" s="142"/>
      <c r="H67" s="142"/>
      <c r="I67" s="142"/>
    </row>
    <row r="68" spans="1:9" hidden="1" x14ac:dyDescent="0.2">
      <c r="A68" s="144"/>
      <c r="B68" s="143"/>
      <c r="C68" s="143"/>
      <c r="D68" s="143"/>
      <c r="E68" s="143"/>
      <c r="F68" s="142"/>
      <c r="G68" s="142"/>
      <c r="H68" s="142"/>
      <c r="I68" s="142"/>
    </row>
    <row r="69" spans="1:9" hidden="1" x14ac:dyDescent="0.2">
      <c r="A69" s="144"/>
      <c r="B69" s="143"/>
      <c r="C69" s="143"/>
      <c r="D69" s="143"/>
      <c r="E69" s="143"/>
      <c r="F69" s="142"/>
      <c r="G69" s="142"/>
      <c r="H69" s="142"/>
      <c r="I69" s="142"/>
    </row>
    <row r="70" spans="1:9" hidden="1" x14ac:dyDescent="0.2">
      <c r="A70" s="144"/>
      <c r="B70" s="143"/>
      <c r="C70" s="143"/>
      <c r="D70" s="143"/>
      <c r="E70" s="143"/>
      <c r="F70" s="142"/>
      <c r="G70" s="142"/>
      <c r="H70" s="142"/>
      <c r="I70" s="142"/>
    </row>
    <row r="71" spans="1:9" hidden="1" x14ac:dyDescent="0.2">
      <c r="A71" s="144"/>
      <c r="B71" s="143"/>
      <c r="C71" s="143"/>
      <c r="D71" s="143"/>
      <c r="E71" s="143"/>
      <c r="F71" s="142"/>
      <c r="G71" s="142"/>
      <c r="H71" s="142"/>
      <c r="I71" s="142"/>
    </row>
    <row r="72" spans="1:9" hidden="1" x14ac:dyDescent="0.2">
      <c r="A72" s="144"/>
      <c r="B72" s="143"/>
      <c r="C72" s="143"/>
      <c r="D72" s="143"/>
      <c r="E72" s="143"/>
      <c r="F72" s="142"/>
      <c r="G72" s="142"/>
      <c r="H72" s="142"/>
      <c r="I72" s="142"/>
    </row>
    <row r="73" spans="1:9" hidden="1" x14ac:dyDescent="0.2">
      <c r="A73" s="144"/>
      <c r="B73" s="143"/>
      <c r="C73" s="143"/>
      <c r="D73" s="143"/>
      <c r="E73" s="143"/>
      <c r="F73" s="142"/>
      <c r="G73" s="142"/>
      <c r="H73" s="142"/>
      <c r="I73" s="142"/>
    </row>
    <row r="74" spans="1:9" hidden="1" x14ac:dyDescent="0.2">
      <c r="A74" s="144"/>
      <c r="B74" s="143"/>
      <c r="C74" s="143"/>
      <c r="D74" s="143"/>
      <c r="E74" s="143"/>
      <c r="F74" s="142"/>
      <c r="G74" s="142"/>
      <c r="H74" s="142"/>
      <c r="I74" s="142"/>
    </row>
    <row r="75" spans="1:9" hidden="1" x14ac:dyDescent="0.2">
      <c r="A75" s="144"/>
      <c r="B75" s="143"/>
      <c r="C75" s="143"/>
      <c r="D75" s="143"/>
      <c r="E75" s="143"/>
      <c r="F75" s="142"/>
      <c r="G75" s="142"/>
      <c r="H75" s="142"/>
      <c r="I75" s="142"/>
    </row>
    <row r="76" spans="1:9" hidden="1" x14ac:dyDescent="0.2">
      <c r="A76" s="144"/>
      <c r="B76" s="143"/>
      <c r="C76" s="143"/>
      <c r="D76" s="143"/>
      <c r="E76" s="143"/>
      <c r="F76" s="142"/>
      <c r="G76" s="142"/>
      <c r="H76" s="142"/>
      <c r="I76" s="142"/>
    </row>
    <row r="77" spans="1:9" hidden="1" x14ac:dyDescent="0.2">
      <c r="A77" s="144"/>
      <c r="B77" s="143"/>
      <c r="C77" s="143"/>
      <c r="D77" s="143"/>
      <c r="E77" s="143"/>
      <c r="F77" s="142"/>
      <c r="G77" s="142"/>
      <c r="H77" s="142"/>
      <c r="I77" s="142"/>
    </row>
    <row r="78" spans="1:9" hidden="1" x14ac:dyDescent="0.2">
      <c r="A78" s="144"/>
      <c r="B78" s="143"/>
      <c r="C78" s="143"/>
      <c r="D78" s="143"/>
      <c r="E78" s="143"/>
      <c r="F78" s="142"/>
      <c r="G78" s="142"/>
      <c r="H78" s="142"/>
      <c r="I78" s="142"/>
    </row>
    <row r="79" spans="1:9" hidden="1" x14ac:dyDescent="0.2">
      <c r="A79" s="144"/>
      <c r="B79" s="143"/>
      <c r="C79" s="143"/>
      <c r="D79" s="143"/>
      <c r="E79" s="143"/>
      <c r="F79" s="142"/>
      <c r="G79" s="142"/>
      <c r="H79" s="142"/>
      <c r="I79" s="142"/>
    </row>
    <row r="80" spans="1:9" hidden="1" x14ac:dyDescent="0.2">
      <c r="A80" s="144"/>
      <c r="B80" s="143"/>
      <c r="C80" s="143"/>
      <c r="D80" s="143"/>
      <c r="E80" s="143"/>
      <c r="F80" s="142"/>
      <c r="G80" s="142"/>
      <c r="H80" s="142"/>
      <c r="I80" s="142"/>
    </row>
    <row r="81" spans="1:9" hidden="1" x14ac:dyDescent="0.2">
      <c r="A81" s="144"/>
      <c r="B81" s="143"/>
      <c r="C81" s="143"/>
      <c r="D81" s="143"/>
      <c r="E81" s="143"/>
      <c r="F81" s="142"/>
      <c r="G81" s="142"/>
      <c r="H81" s="142"/>
      <c r="I81" s="142"/>
    </row>
    <row r="82" spans="1:9" hidden="1" x14ac:dyDescent="0.2">
      <c r="A82" s="144"/>
      <c r="B82" s="143"/>
      <c r="C82" s="143"/>
      <c r="D82" s="143"/>
      <c r="E82" s="143"/>
      <c r="F82" s="142"/>
      <c r="G82" s="142"/>
      <c r="H82" s="142"/>
      <c r="I82" s="142"/>
    </row>
    <row r="83" spans="1:9" hidden="1" x14ac:dyDescent="0.2">
      <c r="A83" s="144"/>
      <c r="B83" s="143"/>
      <c r="C83" s="143"/>
      <c r="D83" s="143"/>
      <c r="E83" s="143"/>
      <c r="F83" s="142"/>
      <c r="G83" s="142"/>
      <c r="H83" s="142"/>
      <c r="I83" s="142"/>
    </row>
    <row r="84" spans="1:9" hidden="1" x14ac:dyDescent="0.2">
      <c r="A84" s="144"/>
      <c r="B84" s="143"/>
      <c r="C84" s="143"/>
      <c r="D84" s="143"/>
      <c r="E84" s="143"/>
      <c r="F84" s="142"/>
      <c r="G84" s="142"/>
      <c r="H84" s="142"/>
      <c r="I84" s="142"/>
    </row>
    <row r="85" spans="1:9" hidden="1" x14ac:dyDescent="0.2">
      <c r="A85" s="144"/>
      <c r="B85" s="143"/>
      <c r="C85" s="143"/>
      <c r="D85" s="143"/>
      <c r="E85" s="143"/>
      <c r="F85" s="142"/>
      <c r="G85" s="142"/>
      <c r="H85" s="142"/>
      <c r="I85" s="142"/>
    </row>
    <row r="86" spans="1:9" hidden="1" x14ac:dyDescent="0.2">
      <c r="A86" s="144"/>
      <c r="B86" s="143"/>
      <c r="C86" s="143"/>
      <c r="D86" s="143"/>
      <c r="E86" s="143"/>
      <c r="F86" s="142"/>
      <c r="G86" s="142"/>
      <c r="H86" s="142"/>
      <c r="I86" s="142"/>
    </row>
    <row r="87" spans="1:9" hidden="1" x14ac:dyDescent="0.2">
      <c r="A87" s="144"/>
      <c r="B87" s="143"/>
      <c r="C87" s="143"/>
      <c r="D87" s="143"/>
      <c r="E87" s="143"/>
      <c r="F87" s="142"/>
      <c r="G87" s="142"/>
      <c r="H87" s="142"/>
      <c r="I87" s="142"/>
    </row>
    <row r="88" spans="1:9" hidden="1" x14ac:dyDescent="0.2">
      <c r="A88" s="144"/>
      <c r="B88" s="143"/>
      <c r="C88" s="143"/>
      <c r="D88" s="143"/>
      <c r="E88" s="143"/>
      <c r="F88" s="142"/>
      <c r="G88" s="142"/>
      <c r="H88" s="142"/>
      <c r="I88" s="142"/>
    </row>
    <row r="89" spans="1:9" hidden="1" x14ac:dyDescent="0.2">
      <c r="A89" s="144"/>
      <c r="B89" s="143"/>
      <c r="C89" s="143"/>
      <c r="D89" s="143"/>
      <c r="E89" s="143"/>
      <c r="F89" s="142"/>
      <c r="G89" s="142"/>
      <c r="H89" s="142"/>
      <c r="I89" s="142"/>
    </row>
    <row r="90" spans="1:9" hidden="1" x14ac:dyDescent="0.2">
      <c r="A90" s="144"/>
      <c r="B90" s="143"/>
      <c r="C90" s="143"/>
      <c r="D90" s="143"/>
      <c r="E90" s="143"/>
      <c r="F90" s="142"/>
      <c r="G90" s="142"/>
      <c r="H90" s="142"/>
      <c r="I90" s="142"/>
    </row>
    <row r="91" spans="1:9" hidden="1" x14ac:dyDescent="0.2">
      <c r="A91" s="144"/>
      <c r="B91" s="143"/>
      <c r="C91" s="143"/>
      <c r="D91" s="143"/>
      <c r="E91" s="143"/>
      <c r="F91" s="142"/>
      <c r="G91" s="142"/>
      <c r="H91" s="142"/>
      <c r="I91" s="142"/>
    </row>
    <row r="92" spans="1:9" hidden="1" x14ac:dyDescent="0.2">
      <c r="A92" s="144"/>
      <c r="B92" s="143"/>
      <c r="C92" s="143"/>
      <c r="D92" s="143"/>
      <c r="E92" s="143"/>
      <c r="F92" s="142"/>
      <c r="G92" s="142"/>
      <c r="H92" s="142"/>
      <c r="I92" s="142"/>
    </row>
    <row r="93" spans="1:9" hidden="1" x14ac:dyDescent="0.2">
      <c r="A93" s="144"/>
      <c r="B93" s="143"/>
      <c r="C93" s="143"/>
      <c r="D93" s="143"/>
      <c r="E93" s="143"/>
      <c r="F93" s="142"/>
      <c r="G93" s="142"/>
      <c r="H93" s="142"/>
      <c r="I93" s="142"/>
    </row>
    <row r="94" spans="1:9" hidden="1" x14ac:dyDescent="0.2">
      <c r="A94" s="144"/>
      <c r="B94" s="143"/>
      <c r="C94" s="143"/>
      <c r="D94" s="143"/>
      <c r="E94" s="143"/>
      <c r="F94" s="142"/>
      <c r="G94" s="142"/>
      <c r="H94" s="142"/>
      <c r="I94" s="142"/>
    </row>
    <row r="95" spans="1:9" hidden="1" x14ac:dyDescent="0.2">
      <c r="A95" s="144"/>
      <c r="B95" s="143"/>
      <c r="C95" s="143"/>
      <c r="D95" s="143"/>
      <c r="E95" s="143"/>
      <c r="F95" s="142"/>
      <c r="G95" s="142"/>
      <c r="H95" s="142"/>
      <c r="I95" s="142"/>
    </row>
    <row r="96" spans="1:9" hidden="1" x14ac:dyDescent="0.2">
      <c r="A96" s="144"/>
      <c r="B96" s="143"/>
      <c r="C96" s="143"/>
      <c r="D96" s="143"/>
      <c r="E96" s="143"/>
      <c r="F96" s="142"/>
      <c r="G96" s="142"/>
      <c r="H96" s="142"/>
      <c r="I96" s="142"/>
    </row>
    <row r="97" spans="1:9" hidden="1" x14ac:dyDescent="0.2">
      <c r="A97" s="144"/>
      <c r="B97" s="143"/>
      <c r="C97" s="143"/>
      <c r="D97" s="143"/>
      <c r="E97" s="143"/>
      <c r="F97" s="142"/>
      <c r="G97" s="142"/>
      <c r="H97" s="142"/>
      <c r="I97" s="142"/>
    </row>
    <row r="98" spans="1:9" hidden="1" x14ac:dyDescent="0.2">
      <c r="A98" s="144"/>
      <c r="B98" s="143"/>
      <c r="C98" s="143"/>
      <c r="D98" s="143"/>
      <c r="E98" s="143"/>
      <c r="F98" s="142"/>
      <c r="G98" s="142"/>
      <c r="H98" s="142"/>
      <c r="I98" s="142"/>
    </row>
    <row r="99" spans="1:9" hidden="1" x14ac:dyDescent="0.2">
      <c r="A99" s="144"/>
      <c r="B99" s="143"/>
      <c r="C99" s="143"/>
      <c r="D99" s="143"/>
      <c r="E99" s="143"/>
      <c r="F99" s="142"/>
      <c r="G99" s="142"/>
      <c r="H99" s="142"/>
      <c r="I99" s="142"/>
    </row>
    <row r="100" spans="1:9" hidden="1" x14ac:dyDescent="0.2">
      <c r="A100" s="144"/>
      <c r="B100" s="143"/>
      <c r="C100" s="143"/>
      <c r="D100" s="143"/>
      <c r="E100" s="143"/>
      <c r="F100" s="142"/>
      <c r="G100" s="142"/>
      <c r="H100" s="142"/>
      <c r="I100" s="142"/>
    </row>
    <row r="101" spans="1:9" hidden="1" x14ac:dyDescent="0.2">
      <c r="A101" s="144"/>
      <c r="B101" s="143"/>
      <c r="C101" s="143"/>
      <c r="D101" s="143"/>
      <c r="E101" s="143"/>
      <c r="F101" s="142"/>
      <c r="G101" s="142"/>
      <c r="H101" s="142"/>
      <c r="I101" s="142"/>
    </row>
    <row r="102" spans="1:9" hidden="1" x14ac:dyDescent="0.2">
      <c r="A102" s="144"/>
      <c r="B102" s="143"/>
      <c r="C102" s="143"/>
      <c r="D102" s="143"/>
      <c r="E102" s="143"/>
      <c r="F102" s="142"/>
      <c r="G102" s="142"/>
      <c r="H102" s="142"/>
      <c r="I102" s="142"/>
    </row>
    <row r="103" spans="1:9" hidden="1" x14ac:dyDescent="0.2">
      <c r="A103" s="144"/>
      <c r="B103" s="143"/>
      <c r="C103" s="143"/>
      <c r="D103" s="143"/>
      <c r="E103" s="143"/>
      <c r="F103" s="142"/>
      <c r="G103" s="142"/>
      <c r="H103" s="142"/>
      <c r="I103" s="142"/>
    </row>
    <row r="104" spans="1:9" hidden="1" x14ac:dyDescent="0.2">
      <c r="A104" s="144"/>
      <c r="B104" s="143"/>
      <c r="C104" s="143"/>
      <c r="D104" s="143"/>
      <c r="E104" s="143"/>
      <c r="F104" s="142"/>
      <c r="G104" s="142"/>
      <c r="H104" s="142"/>
      <c r="I104" s="142"/>
    </row>
    <row r="105" spans="1:9" hidden="1" x14ac:dyDescent="0.2">
      <c r="A105" s="144"/>
      <c r="B105" s="143"/>
      <c r="C105" s="143"/>
      <c r="D105" s="143"/>
      <c r="E105" s="143"/>
      <c r="F105" s="142"/>
      <c r="G105" s="142"/>
      <c r="H105" s="142"/>
      <c r="I105" s="142"/>
    </row>
    <row r="106" spans="1:9" hidden="1" x14ac:dyDescent="0.2">
      <c r="A106" s="144"/>
      <c r="B106" s="143"/>
      <c r="C106" s="143"/>
      <c r="D106" s="143"/>
      <c r="E106" s="143"/>
      <c r="F106" s="142"/>
      <c r="G106" s="142"/>
      <c r="H106" s="142"/>
      <c r="I106" s="142"/>
    </row>
    <row r="107" spans="1:9" hidden="1" x14ac:dyDescent="0.2">
      <c r="A107" s="144"/>
      <c r="B107" s="143"/>
      <c r="C107" s="143"/>
      <c r="D107" s="143"/>
      <c r="E107" s="143"/>
      <c r="F107" s="142"/>
      <c r="G107" s="142"/>
      <c r="H107" s="142"/>
      <c r="I107" s="142"/>
    </row>
    <row r="108" spans="1:9" hidden="1" x14ac:dyDescent="0.2">
      <c r="A108" s="144"/>
      <c r="B108" s="143"/>
      <c r="C108" s="143"/>
      <c r="D108" s="143"/>
      <c r="E108" s="143"/>
      <c r="F108" s="142"/>
      <c r="G108" s="142"/>
      <c r="H108" s="142"/>
      <c r="I108" s="142"/>
    </row>
    <row r="109" spans="1:9" hidden="1" x14ac:dyDescent="0.2">
      <c r="A109" s="144"/>
      <c r="B109" s="143"/>
      <c r="C109" s="143"/>
      <c r="D109" s="143"/>
      <c r="E109" s="143"/>
      <c r="F109" s="142"/>
      <c r="G109" s="142"/>
      <c r="H109" s="142"/>
      <c r="I109" s="142"/>
    </row>
    <row r="110" spans="1:9" hidden="1" x14ac:dyDescent="0.2">
      <c r="A110" s="144"/>
      <c r="B110" s="143"/>
      <c r="C110" s="143"/>
      <c r="D110" s="143"/>
      <c r="E110" s="143"/>
      <c r="F110" s="142"/>
      <c r="G110" s="142"/>
      <c r="H110" s="142"/>
      <c r="I110" s="142"/>
    </row>
    <row r="111" spans="1:9" hidden="1" x14ac:dyDescent="0.2">
      <c r="A111" s="144"/>
      <c r="B111" s="143"/>
      <c r="C111" s="143"/>
      <c r="D111" s="143"/>
      <c r="E111" s="143"/>
      <c r="F111" s="142"/>
      <c r="G111" s="142"/>
      <c r="H111" s="142"/>
      <c r="I111" s="142"/>
    </row>
    <row r="112" spans="1:9" hidden="1" x14ac:dyDescent="0.2">
      <c r="A112" s="144"/>
      <c r="B112" s="143"/>
      <c r="C112" s="143"/>
      <c r="D112" s="143"/>
      <c r="E112" s="143"/>
      <c r="F112" s="142"/>
      <c r="G112" s="142"/>
      <c r="H112" s="142"/>
      <c r="I112" s="142"/>
    </row>
    <row r="113" spans="1:9" hidden="1" x14ac:dyDescent="0.2">
      <c r="A113" s="144"/>
      <c r="B113" s="143"/>
      <c r="C113" s="143"/>
      <c r="D113" s="143"/>
      <c r="E113" s="143"/>
      <c r="F113" s="142"/>
      <c r="G113" s="142"/>
      <c r="H113" s="142"/>
      <c r="I113" s="142"/>
    </row>
    <row r="114" spans="1:9" hidden="1" x14ac:dyDescent="0.2">
      <c r="A114" s="144"/>
      <c r="B114" s="143"/>
      <c r="C114" s="143"/>
      <c r="D114" s="143"/>
      <c r="E114" s="143"/>
      <c r="F114" s="142"/>
      <c r="G114" s="142"/>
      <c r="H114" s="142"/>
      <c r="I114" s="142"/>
    </row>
    <row r="115" spans="1:9" hidden="1" x14ac:dyDescent="0.2">
      <c r="A115" s="144"/>
      <c r="B115" s="143"/>
      <c r="C115" s="143"/>
      <c r="D115" s="143"/>
      <c r="E115" s="143"/>
      <c r="F115" s="142"/>
      <c r="G115" s="142"/>
      <c r="H115" s="142"/>
      <c r="I115" s="142"/>
    </row>
    <row r="116" spans="1:9" hidden="1" x14ac:dyDescent="0.2">
      <c r="A116" s="144"/>
      <c r="B116" s="143"/>
      <c r="C116" s="143"/>
      <c r="D116" s="143"/>
      <c r="E116" s="143"/>
      <c r="F116" s="142"/>
      <c r="G116" s="142"/>
      <c r="H116" s="142"/>
      <c r="I116" s="142"/>
    </row>
    <row r="117" spans="1:9" hidden="1" x14ac:dyDescent="0.2">
      <c r="A117" s="144"/>
      <c r="B117" s="143"/>
      <c r="C117" s="143"/>
      <c r="D117" s="143"/>
      <c r="E117" s="143"/>
      <c r="F117" s="142"/>
      <c r="G117" s="142"/>
      <c r="H117" s="142"/>
      <c r="I117" s="142"/>
    </row>
    <row r="118" spans="1:9" hidden="1" x14ac:dyDescent="0.2">
      <c r="A118" s="144"/>
      <c r="B118" s="143"/>
      <c r="C118" s="143"/>
      <c r="D118" s="143"/>
      <c r="E118" s="143"/>
      <c r="F118" s="142"/>
      <c r="G118" s="142"/>
      <c r="H118" s="142"/>
      <c r="I118" s="142"/>
    </row>
    <row r="119" spans="1:9" hidden="1" x14ac:dyDescent="0.2">
      <c r="A119" s="144"/>
      <c r="B119" s="143"/>
      <c r="C119" s="143"/>
      <c r="D119" s="143"/>
      <c r="E119" s="143"/>
      <c r="F119" s="142"/>
      <c r="G119" s="142"/>
      <c r="H119" s="142"/>
      <c r="I119" s="142"/>
    </row>
    <row r="120" spans="1:9" hidden="1" x14ac:dyDescent="0.2">
      <c r="A120" s="144"/>
      <c r="B120" s="143"/>
      <c r="C120" s="143"/>
      <c r="D120" s="143"/>
      <c r="E120" s="143"/>
      <c r="F120" s="142"/>
      <c r="G120" s="142"/>
      <c r="H120" s="142"/>
      <c r="I120" s="142"/>
    </row>
    <row r="121" spans="1:9" hidden="1" x14ac:dyDescent="0.2">
      <c r="A121" s="144"/>
      <c r="B121" s="143"/>
      <c r="C121" s="143"/>
      <c r="D121" s="143"/>
      <c r="E121" s="143"/>
      <c r="F121" s="142"/>
      <c r="G121" s="142"/>
      <c r="H121" s="142"/>
      <c r="I121" s="142"/>
    </row>
    <row r="122" spans="1:9" hidden="1" x14ac:dyDescent="0.2">
      <c r="A122" s="144"/>
      <c r="B122" s="143"/>
      <c r="C122" s="143"/>
      <c r="D122" s="143"/>
      <c r="E122" s="143"/>
      <c r="F122" s="142"/>
      <c r="G122" s="142"/>
      <c r="H122" s="142"/>
      <c r="I122" s="142"/>
    </row>
    <row r="123" spans="1:9" hidden="1" x14ac:dyDescent="0.2">
      <c r="A123" s="144"/>
      <c r="B123" s="143"/>
      <c r="C123" s="143"/>
      <c r="D123" s="143"/>
      <c r="E123" s="143"/>
      <c r="F123" s="142"/>
      <c r="G123" s="142"/>
      <c r="H123" s="142"/>
      <c r="I123" s="142"/>
    </row>
    <row r="124" spans="1:9" hidden="1" x14ac:dyDescent="0.2">
      <c r="A124" s="144"/>
      <c r="B124" s="143"/>
      <c r="C124" s="143"/>
      <c r="D124" s="143"/>
      <c r="E124" s="143"/>
      <c r="F124" s="142"/>
      <c r="G124" s="142"/>
      <c r="H124" s="142"/>
      <c r="I124" s="142"/>
    </row>
    <row r="125" spans="1:9" hidden="1" x14ac:dyDescent="0.2">
      <c r="A125" s="144"/>
      <c r="B125" s="143"/>
      <c r="C125" s="143"/>
      <c r="D125" s="143"/>
      <c r="E125" s="143"/>
      <c r="F125" s="142"/>
      <c r="G125" s="142"/>
      <c r="H125" s="142"/>
      <c r="I125" s="142"/>
    </row>
    <row r="126" spans="1:9" hidden="1" x14ac:dyDescent="0.2">
      <c r="A126" s="144"/>
      <c r="B126" s="143"/>
      <c r="C126" s="143"/>
      <c r="D126" s="143"/>
      <c r="E126" s="143"/>
      <c r="F126" s="142"/>
      <c r="G126" s="142"/>
      <c r="H126" s="142"/>
      <c r="I126" s="142"/>
    </row>
    <row r="127" spans="1:9" hidden="1" x14ac:dyDescent="0.2">
      <c r="A127" s="144"/>
      <c r="B127" s="143"/>
      <c r="C127" s="143"/>
      <c r="D127" s="143"/>
      <c r="E127" s="143"/>
      <c r="F127" s="142"/>
      <c r="G127" s="142"/>
      <c r="H127" s="142"/>
      <c r="I127" s="142"/>
    </row>
    <row r="128" spans="1:9" hidden="1" x14ac:dyDescent="0.2">
      <c r="A128" s="144"/>
      <c r="B128" s="143"/>
      <c r="C128" s="143"/>
      <c r="D128" s="143"/>
      <c r="E128" s="143"/>
      <c r="F128" s="142"/>
      <c r="G128" s="142"/>
      <c r="H128" s="142"/>
      <c r="I128" s="142"/>
    </row>
    <row r="129" spans="1:9" hidden="1" x14ac:dyDescent="0.2">
      <c r="A129" s="144"/>
      <c r="B129" s="143"/>
      <c r="C129" s="143"/>
      <c r="D129" s="143"/>
      <c r="E129" s="143"/>
      <c r="F129" s="142"/>
      <c r="G129" s="142"/>
      <c r="H129" s="142"/>
      <c r="I129" s="142"/>
    </row>
    <row r="130" spans="1:9" hidden="1" x14ac:dyDescent="0.2">
      <c r="A130" s="144"/>
      <c r="B130" s="143"/>
      <c r="C130" s="143"/>
      <c r="D130" s="143"/>
      <c r="E130" s="143"/>
      <c r="F130" s="142"/>
      <c r="G130" s="142"/>
      <c r="H130" s="142"/>
      <c r="I130" s="142"/>
    </row>
    <row r="131" spans="1:9" hidden="1" x14ac:dyDescent="0.2">
      <c r="A131" s="144"/>
      <c r="B131" s="143"/>
      <c r="C131" s="143"/>
      <c r="D131" s="143"/>
      <c r="E131" s="143"/>
      <c r="F131" s="142"/>
      <c r="G131" s="142"/>
      <c r="H131" s="142"/>
      <c r="I131" s="142"/>
    </row>
    <row r="132" spans="1:9" hidden="1" x14ac:dyDescent="0.2">
      <c r="A132" s="144"/>
      <c r="B132" s="143"/>
      <c r="C132" s="143"/>
      <c r="D132" s="143"/>
      <c r="E132" s="143"/>
      <c r="F132" s="142"/>
      <c r="G132" s="142"/>
      <c r="H132" s="142"/>
      <c r="I132" s="142"/>
    </row>
    <row r="133" spans="1:9" hidden="1" x14ac:dyDescent="0.2">
      <c r="A133" s="144"/>
      <c r="B133" s="143"/>
      <c r="C133" s="143"/>
      <c r="D133" s="143"/>
      <c r="E133" s="143"/>
      <c r="F133" s="142"/>
      <c r="G133" s="142"/>
      <c r="H133" s="142"/>
      <c r="I133" s="142"/>
    </row>
    <row r="134" spans="1:9" hidden="1" x14ac:dyDescent="0.2">
      <c r="A134" s="144"/>
      <c r="B134" s="143"/>
      <c r="C134" s="143"/>
      <c r="D134" s="143"/>
      <c r="E134" s="143"/>
      <c r="F134" s="142"/>
      <c r="G134" s="142"/>
      <c r="H134" s="142"/>
      <c r="I134" s="142"/>
    </row>
    <row r="135" spans="1:9" hidden="1" x14ac:dyDescent="0.2">
      <c r="A135" s="144"/>
      <c r="B135" s="143"/>
      <c r="C135" s="143"/>
      <c r="D135" s="143"/>
      <c r="E135" s="143"/>
      <c r="F135" s="142"/>
      <c r="G135" s="142"/>
      <c r="H135" s="142"/>
      <c r="I135" s="142"/>
    </row>
    <row r="136" spans="1:9" hidden="1" x14ac:dyDescent="0.2">
      <c r="A136" s="144"/>
      <c r="B136" s="143"/>
      <c r="C136" s="143"/>
      <c r="D136" s="143"/>
      <c r="E136" s="143"/>
      <c r="F136" s="142"/>
      <c r="G136" s="142"/>
      <c r="H136" s="142"/>
      <c r="I136" s="142"/>
    </row>
    <row r="137" spans="1:9" hidden="1" x14ac:dyDescent="0.2">
      <c r="A137" s="144"/>
      <c r="B137" s="143"/>
      <c r="C137" s="143"/>
      <c r="D137" s="143"/>
      <c r="E137" s="143"/>
      <c r="F137" s="142"/>
      <c r="G137" s="142"/>
      <c r="H137" s="142"/>
      <c r="I137" s="142"/>
    </row>
    <row r="138" spans="1:9" hidden="1" x14ac:dyDescent="0.2">
      <c r="A138" s="144"/>
      <c r="B138" s="143"/>
      <c r="C138" s="143"/>
      <c r="D138" s="143"/>
      <c r="E138" s="143"/>
      <c r="F138" s="142"/>
      <c r="G138" s="142"/>
      <c r="H138" s="142"/>
      <c r="I138" s="142"/>
    </row>
    <row r="139" spans="1:9" hidden="1" x14ac:dyDescent="0.2">
      <c r="A139" s="144"/>
      <c r="B139" s="143"/>
      <c r="C139" s="143"/>
      <c r="D139" s="143"/>
      <c r="E139" s="143"/>
      <c r="F139" s="142"/>
      <c r="G139" s="142"/>
      <c r="H139" s="142"/>
      <c r="I139" s="142"/>
    </row>
    <row r="140" spans="1:9" hidden="1" x14ac:dyDescent="0.2">
      <c r="A140" s="144"/>
      <c r="B140" s="143"/>
      <c r="C140" s="143"/>
      <c r="D140" s="143"/>
      <c r="E140" s="143"/>
      <c r="F140" s="142"/>
      <c r="G140" s="142"/>
      <c r="H140" s="142"/>
      <c r="I140" s="142"/>
    </row>
    <row r="141" spans="1:9" hidden="1" x14ac:dyDescent="0.2">
      <c r="A141" s="144"/>
      <c r="B141" s="143"/>
      <c r="C141" s="143"/>
      <c r="D141" s="143"/>
      <c r="E141" s="143"/>
      <c r="F141" s="142"/>
      <c r="G141" s="142"/>
      <c r="H141" s="142"/>
      <c r="I141" s="142"/>
    </row>
    <row r="142" spans="1:9" hidden="1" x14ac:dyDescent="0.2">
      <c r="A142" s="144"/>
      <c r="B142" s="143"/>
      <c r="C142" s="143"/>
      <c r="D142" s="143"/>
      <c r="E142" s="143"/>
      <c r="F142" s="142"/>
      <c r="G142" s="142"/>
      <c r="H142" s="142"/>
      <c r="I142" s="142"/>
    </row>
    <row r="143" spans="1:9" hidden="1" x14ac:dyDescent="0.2">
      <c r="A143" s="144"/>
      <c r="B143" s="143"/>
      <c r="C143" s="143"/>
      <c r="D143" s="143"/>
      <c r="E143" s="143"/>
      <c r="F143" s="142"/>
      <c r="G143" s="142"/>
      <c r="H143" s="142"/>
      <c r="I143" s="142"/>
    </row>
    <row r="144" spans="1:9" hidden="1" x14ac:dyDescent="0.2">
      <c r="A144" s="144"/>
      <c r="B144" s="143"/>
      <c r="C144" s="143"/>
      <c r="D144" s="143"/>
      <c r="E144" s="143"/>
      <c r="F144" s="142"/>
      <c r="G144" s="142"/>
      <c r="H144" s="142"/>
      <c r="I144" s="142"/>
    </row>
    <row r="145" spans="1:9" hidden="1" x14ac:dyDescent="0.2">
      <c r="A145" s="144"/>
      <c r="B145" s="143"/>
      <c r="C145" s="143"/>
      <c r="D145" s="143"/>
      <c r="E145" s="143"/>
      <c r="F145" s="142"/>
      <c r="G145" s="142"/>
      <c r="H145" s="142"/>
      <c r="I145" s="142"/>
    </row>
    <row r="146" spans="1:9" hidden="1" x14ac:dyDescent="0.2">
      <c r="A146" s="144"/>
      <c r="B146" s="143"/>
      <c r="C146" s="143"/>
      <c r="D146" s="143"/>
      <c r="E146" s="143"/>
      <c r="F146" s="142"/>
      <c r="G146" s="142"/>
      <c r="H146" s="142"/>
      <c r="I146" s="142"/>
    </row>
    <row r="147" spans="1:9" x14ac:dyDescent="0.2">
      <c r="A147" s="144"/>
      <c r="B147" s="143"/>
      <c r="C147" s="143"/>
      <c r="D147" s="143"/>
      <c r="E147" s="143"/>
      <c r="F147" s="142"/>
      <c r="G147" s="142"/>
      <c r="H147" s="142"/>
      <c r="I147" s="142"/>
    </row>
    <row r="148" spans="1:9" x14ac:dyDescent="0.2">
      <c r="A148" s="144"/>
      <c r="B148" s="143"/>
      <c r="C148" s="143"/>
      <c r="D148" s="143"/>
      <c r="E148" s="143"/>
      <c r="F148" s="142"/>
      <c r="G148" s="142"/>
      <c r="H148" s="142"/>
      <c r="I148" s="142"/>
    </row>
    <row r="149" spans="1:9" x14ac:dyDescent="0.2">
      <c r="A149" s="144"/>
      <c r="B149" s="143"/>
      <c r="C149" s="143"/>
      <c r="D149" s="143"/>
      <c r="E149" s="143"/>
      <c r="F149" s="142"/>
      <c r="G149" s="142"/>
      <c r="H149" s="142"/>
      <c r="I149" s="142"/>
    </row>
    <row r="150" spans="1:9" x14ac:dyDescent="0.2">
      <c r="A150" s="144"/>
      <c r="B150" s="143"/>
      <c r="C150" s="143"/>
      <c r="D150" s="143"/>
      <c r="E150" s="143"/>
      <c r="F150" s="142"/>
      <c r="G150" s="142"/>
      <c r="H150" s="142"/>
      <c r="I150" s="142"/>
    </row>
    <row r="151" spans="1:9" x14ac:dyDescent="0.2">
      <c r="A151" s="144"/>
      <c r="B151" s="143"/>
      <c r="C151" s="143"/>
      <c r="D151" s="143"/>
      <c r="E151" s="143"/>
      <c r="F151" s="142"/>
      <c r="G151" s="142"/>
      <c r="H151" s="142"/>
      <c r="I151" s="142"/>
    </row>
    <row r="152" spans="1:9" x14ac:dyDescent="0.2">
      <c r="A152" s="144"/>
      <c r="B152" s="143"/>
      <c r="C152" s="143"/>
      <c r="D152" s="143"/>
      <c r="E152" s="143"/>
      <c r="F152" s="142"/>
      <c r="G152" s="142"/>
      <c r="H152" s="142"/>
      <c r="I152" s="142"/>
    </row>
    <row r="153" spans="1:9" x14ac:dyDescent="0.2">
      <c r="A153" s="144"/>
      <c r="B153" s="143"/>
      <c r="C153" s="143"/>
      <c r="D153" s="143"/>
      <c r="E153" s="143"/>
      <c r="F153" s="142"/>
      <c r="G153" s="142"/>
      <c r="H153" s="142"/>
      <c r="I153" s="142"/>
    </row>
    <row r="154" spans="1:9" x14ac:dyDescent="0.2">
      <c r="A154" s="144"/>
      <c r="B154" s="143"/>
      <c r="C154" s="143"/>
      <c r="D154" s="143"/>
      <c r="E154" s="143"/>
      <c r="F154" s="142"/>
      <c r="G154" s="142"/>
      <c r="H154" s="142"/>
      <c r="I154" s="142"/>
    </row>
    <row r="155" spans="1:9" x14ac:dyDescent="0.2">
      <c r="A155" s="144"/>
      <c r="B155" s="143"/>
      <c r="C155" s="143"/>
      <c r="D155" s="143"/>
      <c r="E155" s="143"/>
      <c r="F155" s="142"/>
      <c r="G155" s="142"/>
      <c r="H155" s="142"/>
      <c r="I155" s="142"/>
    </row>
    <row r="156" spans="1:9" x14ac:dyDescent="0.2">
      <c r="A156" s="144"/>
      <c r="B156" s="143"/>
      <c r="C156" s="143"/>
      <c r="D156" s="143"/>
      <c r="E156" s="143"/>
      <c r="F156" s="142"/>
      <c r="G156" s="142"/>
      <c r="H156" s="142"/>
      <c r="I156" s="142"/>
    </row>
    <row r="157" spans="1:9" x14ac:dyDescent="0.2">
      <c r="A157" s="144"/>
      <c r="B157" s="143"/>
      <c r="C157" s="143"/>
      <c r="D157" s="143"/>
      <c r="E157" s="143"/>
      <c r="F157" s="142"/>
      <c r="G157" s="142"/>
      <c r="H157" s="142"/>
      <c r="I157" s="142"/>
    </row>
    <row r="158" spans="1:9" x14ac:dyDescent="0.2">
      <c r="A158" s="144"/>
      <c r="B158" s="143"/>
      <c r="C158" s="143"/>
      <c r="D158" s="143"/>
      <c r="E158" s="143"/>
      <c r="F158" s="142"/>
      <c r="G158" s="142"/>
      <c r="H158" s="142"/>
      <c r="I158" s="142"/>
    </row>
    <row r="159" spans="1:9" x14ac:dyDescent="0.2"/>
    <row r="160" spans="1:9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hidden="1" x14ac:dyDescent="0.2"/>
    <row r="313" hidden="1" x14ac:dyDescent="0.2"/>
    <row r="314" hidden="1" x14ac:dyDescent="0.2"/>
    <row r="315" hidden="1" x14ac:dyDescent="0.2"/>
    <row r="316" x14ac:dyDescent="0.2"/>
    <row r="317" x14ac:dyDescent="0.2"/>
  </sheetData>
  <mergeCells count="1">
    <mergeCell ref="A15:D15"/>
  </mergeCells>
  <hyperlinks>
    <hyperlink ref="A1" location="Sommaire!L1C1" display="SOMMAIRE"/>
    <hyperlink ref="A2" location="Sommaire!L1C1" display="SOMMAIRE"/>
  </hyperlinks>
  <printOptions horizontalCentered="1" verticalCentered="1"/>
  <pageMargins left="0.15748031496062992" right="0.19685039370078741" top="0" bottom="0" header="0.31496062992125984" footer="0.31496062992125984"/>
  <pageSetup paperSize="9" scale="73" orientation="landscape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9"/>
  <sheetViews>
    <sheetView showGridLines="0" topLeftCell="B1" zoomScaleNormal="100" zoomScaleSheetLayoutView="100" workbookViewId="0">
      <selection activeCell="L9" sqref="L9"/>
    </sheetView>
  </sheetViews>
  <sheetFormatPr baseColWidth="10" defaultRowHeight="12.75" zeroHeight="1" x14ac:dyDescent="0.2"/>
  <cols>
    <col min="1" max="1" width="43.7109375" style="23" customWidth="1"/>
    <col min="2" max="5" width="10.7109375" style="24" customWidth="1"/>
    <col min="6" max="9" width="10.7109375" style="51" customWidth="1"/>
    <col min="10" max="10" width="10.7109375" style="22" customWidth="1"/>
    <col min="11" max="16384" width="11.42578125" style="22"/>
  </cols>
  <sheetData>
    <row r="1" spans="1:12" ht="17.25" thickBot="1" x14ac:dyDescent="0.25">
      <c r="A1" s="20" t="str">
        <f>'5.01 Notice'!A9</f>
        <v>5.01 Les centres de formation d’apprentis : évolution des effectifs</v>
      </c>
      <c r="B1" s="20"/>
      <c r="C1" s="20"/>
      <c r="D1" s="20"/>
      <c r="E1" s="21"/>
    </row>
    <row r="2" spans="1:12" ht="13.5" thickTop="1" x14ac:dyDescent="0.2"/>
    <row r="3" spans="1:12" s="26" customFormat="1" ht="15.75" customHeight="1" x14ac:dyDescent="0.2">
      <c r="A3" s="25" t="str">
        <f>'5.01 Notice'!A17</f>
        <v>[2] Évolution des effectifs dans les centres de formation d'apprentis par diplôme</v>
      </c>
      <c r="F3" s="52"/>
      <c r="G3" s="52"/>
      <c r="H3" s="52"/>
      <c r="I3" s="52"/>
    </row>
    <row r="4" spans="1:12" x14ac:dyDescent="0.2"/>
    <row r="5" spans="1:12" s="27" customFormat="1" ht="22.5" x14ac:dyDescent="0.2">
      <c r="A5" s="28" t="s">
        <v>13</v>
      </c>
      <c r="B5" s="28" t="s">
        <v>30</v>
      </c>
      <c r="C5" s="28" t="s">
        <v>31</v>
      </c>
      <c r="D5" s="28" t="s">
        <v>32</v>
      </c>
      <c r="E5" s="28" t="s">
        <v>33</v>
      </c>
      <c r="F5" s="53" t="s">
        <v>34</v>
      </c>
      <c r="G5" s="53" t="s">
        <v>108</v>
      </c>
      <c r="H5" s="53" t="s">
        <v>268</v>
      </c>
      <c r="I5" s="53" t="s">
        <v>285</v>
      </c>
      <c r="J5" s="60" t="s">
        <v>286</v>
      </c>
      <c r="L5" s="22"/>
    </row>
    <row r="6" spans="1:12" s="27" customFormat="1" ht="15" customHeight="1" x14ac:dyDescent="0.2">
      <c r="A6" s="29" t="s">
        <v>35</v>
      </c>
      <c r="B6" s="30">
        <v>1007</v>
      </c>
      <c r="C6" s="30">
        <v>972</v>
      </c>
      <c r="D6" s="30">
        <v>872</v>
      </c>
      <c r="E6" s="30">
        <v>957</v>
      </c>
      <c r="F6" s="54">
        <v>943</v>
      </c>
      <c r="G6" s="30">
        <v>966</v>
      </c>
      <c r="H6" s="30">
        <v>1006</v>
      </c>
      <c r="I6" s="30">
        <v>974</v>
      </c>
      <c r="J6" s="61">
        <f>(RSCTabX[[#This Row],[2024-2025]]-RSCTabX[[#This Row],[2023-2024]])/RSCTabX[[#This Row],[2023-2024]]</f>
        <v>-3.1809145129224649E-2</v>
      </c>
      <c r="L6" s="22"/>
    </row>
    <row r="7" spans="1:12" s="27" customFormat="1" ht="15" customHeight="1" x14ac:dyDescent="0.2">
      <c r="A7" s="29" t="s">
        <v>36</v>
      </c>
      <c r="B7" s="30">
        <v>37</v>
      </c>
      <c r="C7" s="30">
        <v>27</v>
      </c>
      <c r="D7" s="30">
        <v>28</v>
      </c>
      <c r="E7" s="30">
        <v>38</v>
      </c>
      <c r="F7" s="54">
        <v>46</v>
      </c>
      <c r="G7" s="30">
        <v>183</v>
      </c>
      <c r="H7" s="30">
        <v>99</v>
      </c>
      <c r="I7" s="30">
        <v>130</v>
      </c>
      <c r="J7" s="61">
        <f>(RSCTabX[[#This Row],[2024-2025]]-RSCTabX[[#This Row],[2023-2024]])/RSCTabX[[#This Row],[2023-2024]]</f>
        <v>0.31313131313131315</v>
      </c>
      <c r="L7" s="51"/>
    </row>
    <row r="8" spans="1:12" s="27" customFormat="1" ht="15" customHeight="1" x14ac:dyDescent="0.2">
      <c r="A8" s="31" t="s">
        <v>37</v>
      </c>
      <c r="B8" s="32">
        <f>SUBTOTAL(109,B6:B7)</f>
        <v>1044</v>
      </c>
      <c r="C8" s="32">
        <f t="shared" ref="C8:I8" si="0">SUBTOTAL(109,C6:C7)</f>
        <v>999</v>
      </c>
      <c r="D8" s="32">
        <f t="shared" si="0"/>
        <v>900</v>
      </c>
      <c r="E8" s="32">
        <f t="shared" si="0"/>
        <v>995</v>
      </c>
      <c r="F8" s="55">
        <f t="shared" si="0"/>
        <v>989</v>
      </c>
      <c r="G8" s="32">
        <f t="shared" si="0"/>
        <v>1149</v>
      </c>
      <c r="H8" s="32">
        <f t="shared" si="0"/>
        <v>1105</v>
      </c>
      <c r="I8" s="32">
        <f t="shared" si="0"/>
        <v>1104</v>
      </c>
      <c r="J8" s="61">
        <f>(RSCTabX[[#This Row],[2024-2025]]-RSCTabX[[#This Row],[2023-2024]])/RSCTabX[[#This Row],[2023-2024]]</f>
        <v>-9.049773755656109E-4</v>
      </c>
    </row>
    <row r="9" spans="1:12" s="27" customFormat="1" ht="15" customHeight="1" x14ac:dyDescent="0.2">
      <c r="A9" s="29" t="s">
        <v>38</v>
      </c>
      <c r="B9" s="30">
        <v>182</v>
      </c>
      <c r="C9" s="30">
        <v>176</v>
      </c>
      <c r="D9" s="30">
        <v>180</v>
      </c>
      <c r="E9" s="30">
        <v>193</v>
      </c>
      <c r="F9" s="54">
        <v>173</v>
      </c>
      <c r="G9" s="30">
        <v>224</v>
      </c>
      <c r="H9" s="30">
        <v>235</v>
      </c>
      <c r="I9" s="30">
        <v>200</v>
      </c>
      <c r="J9" s="61">
        <f>(RSCTabX[[#This Row],[2024-2025]]-RSCTabX[[#This Row],[2023-2024]])/RSCTabX[[#This Row],[2023-2024]]</f>
        <v>-0.14893617021276595</v>
      </c>
    </row>
    <row r="10" spans="1:12" s="27" customFormat="1" ht="15" customHeight="1" x14ac:dyDescent="0.2">
      <c r="A10" s="29" t="s">
        <v>39</v>
      </c>
      <c r="B10" s="30">
        <v>117</v>
      </c>
      <c r="C10" s="30">
        <v>132</v>
      </c>
      <c r="D10" s="30">
        <v>123</v>
      </c>
      <c r="E10" s="30">
        <v>152</v>
      </c>
      <c r="F10" s="54">
        <v>167</v>
      </c>
      <c r="G10" s="30">
        <v>157</v>
      </c>
      <c r="H10" s="30">
        <v>163</v>
      </c>
      <c r="I10" s="30">
        <v>158</v>
      </c>
      <c r="J10" s="61">
        <f>(RSCTabX[[#This Row],[2024-2025]]-RSCTabX[[#This Row],[2023-2024]])/RSCTabX[[#This Row],[2023-2024]]</f>
        <v>-3.0674846625766871E-2</v>
      </c>
    </row>
    <row r="11" spans="1:12" s="27" customFormat="1" ht="15" customHeight="1" x14ac:dyDescent="0.2">
      <c r="A11" s="29" t="s">
        <v>40</v>
      </c>
      <c r="B11" s="30">
        <v>4</v>
      </c>
      <c r="C11" s="30">
        <v>9</v>
      </c>
      <c r="D11" s="30">
        <v>8</v>
      </c>
      <c r="E11" s="30">
        <v>11</v>
      </c>
      <c r="F11" s="54">
        <v>166</v>
      </c>
      <c r="G11" s="30">
        <v>93</v>
      </c>
      <c r="H11" s="30">
        <v>100</v>
      </c>
      <c r="I11" s="30">
        <v>77</v>
      </c>
      <c r="J11" s="61">
        <f>(RSCTabX[[#This Row],[2024-2025]]-RSCTabX[[#This Row],[2023-2024]])/RSCTabX[[#This Row],[2023-2024]]</f>
        <v>-0.23</v>
      </c>
    </row>
    <row r="12" spans="1:12" s="27" customFormat="1" ht="15" customHeight="1" x14ac:dyDescent="0.2">
      <c r="A12" s="31" t="s">
        <v>41</v>
      </c>
      <c r="B12" s="32">
        <f>SUM(B9:B11)</f>
        <v>303</v>
      </c>
      <c r="C12" s="32">
        <f t="shared" ref="C12:I12" si="1">SUM(C9:C11)</f>
        <v>317</v>
      </c>
      <c r="D12" s="32">
        <f t="shared" si="1"/>
        <v>311</v>
      </c>
      <c r="E12" s="32">
        <f t="shared" si="1"/>
        <v>356</v>
      </c>
      <c r="F12" s="55">
        <f t="shared" si="1"/>
        <v>506</v>
      </c>
      <c r="G12" s="32">
        <f t="shared" si="1"/>
        <v>474</v>
      </c>
      <c r="H12" s="32">
        <f t="shared" si="1"/>
        <v>498</v>
      </c>
      <c r="I12" s="32">
        <f t="shared" si="1"/>
        <v>435</v>
      </c>
      <c r="J12" s="61">
        <f>(RSCTabX[[#This Row],[2024-2025]]-RSCTabX[[#This Row],[2023-2024]])/RSCTabX[[#This Row],[2023-2024]]</f>
        <v>-0.12650602409638553</v>
      </c>
    </row>
    <row r="13" spans="1:12" s="33" customFormat="1" ht="15" customHeight="1" x14ac:dyDescent="0.2">
      <c r="A13" s="29" t="s">
        <v>42</v>
      </c>
      <c r="B13" s="30">
        <v>250</v>
      </c>
      <c r="C13" s="30">
        <v>274</v>
      </c>
      <c r="D13" s="30">
        <v>282</v>
      </c>
      <c r="E13" s="30">
        <v>286</v>
      </c>
      <c r="F13" s="54">
        <v>285</v>
      </c>
      <c r="G13" s="30">
        <v>380</v>
      </c>
      <c r="H13" s="30">
        <v>405</v>
      </c>
      <c r="I13" s="30">
        <v>363</v>
      </c>
      <c r="J13" s="61">
        <f>(RSCTabX[[#This Row],[2024-2025]]-RSCTabX[[#This Row],[2023-2024]])/RSCTabX[[#This Row],[2023-2024]]</f>
        <v>-0.1037037037037037</v>
      </c>
    </row>
    <row r="14" spans="1:12" s="27" customFormat="1" ht="15" customHeight="1" x14ac:dyDescent="0.2">
      <c r="A14" s="29" t="s">
        <v>43</v>
      </c>
      <c r="B14" s="30">
        <v>112</v>
      </c>
      <c r="C14" s="30">
        <v>107</v>
      </c>
      <c r="D14" s="30">
        <v>103</v>
      </c>
      <c r="E14" s="30">
        <v>148</v>
      </c>
      <c r="F14" s="54">
        <v>139</v>
      </c>
      <c r="G14" s="30">
        <v>157</v>
      </c>
      <c r="H14" s="30">
        <v>114</v>
      </c>
      <c r="I14" s="30">
        <v>114</v>
      </c>
      <c r="J14" s="61">
        <f>(RSCTabX[[#This Row],[2024-2025]]-RSCTabX[[#This Row],[2023-2024]])/RSCTabX[[#This Row],[2023-2024]]</f>
        <v>0</v>
      </c>
    </row>
    <row r="15" spans="1:12" s="27" customFormat="1" ht="15" customHeight="1" x14ac:dyDescent="0.2">
      <c r="A15" s="31" t="s">
        <v>44</v>
      </c>
      <c r="B15" s="32">
        <f>SUM(B13:B14)</f>
        <v>362</v>
      </c>
      <c r="C15" s="32">
        <f t="shared" ref="C15:I15" si="2">SUM(C13:C14)</f>
        <v>381</v>
      </c>
      <c r="D15" s="32">
        <f t="shared" si="2"/>
        <v>385</v>
      </c>
      <c r="E15" s="32">
        <f t="shared" si="2"/>
        <v>434</v>
      </c>
      <c r="F15" s="55">
        <f t="shared" si="2"/>
        <v>424</v>
      </c>
      <c r="G15" s="32">
        <f t="shared" si="2"/>
        <v>537</v>
      </c>
      <c r="H15" s="32">
        <f t="shared" si="2"/>
        <v>519</v>
      </c>
      <c r="I15" s="32">
        <f t="shared" si="2"/>
        <v>477</v>
      </c>
      <c r="J15" s="61">
        <f>(RSCTabX[[#This Row],[2024-2025]]-RSCTabX[[#This Row],[2023-2024]])/RSCTabX[[#This Row],[2023-2024]]</f>
        <v>-8.0924855491329481E-2</v>
      </c>
    </row>
    <row r="16" spans="1:12" s="27" customFormat="1" ht="15" customHeight="1" x14ac:dyDescent="0.2">
      <c r="A16" s="29" t="s">
        <v>45</v>
      </c>
      <c r="B16" s="30">
        <v>128</v>
      </c>
      <c r="C16" s="30">
        <v>105</v>
      </c>
      <c r="D16" s="30">
        <v>128</v>
      </c>
      <c r="E16" s="30">
        <v>137</v>
      </c>
      <c r="F16" s="54">
        <v>262</v>
      </c>
      <c r="G16" s="30">
        <v>38</v>
      </c>
      <c r="H16" s="30">
        <v>50</v>
      </c>
      <c r="I16" s="30">
        <v>36</v>
      </c>
      <c r="J16" s="61">
        <f>(RSCTabX[[#This Row],[2024-2025]]-RSCTabX[[#This Row],[2023-2024]])/RSCTabX[[#This Row],[2023-2024]]</f>
        <v>-0.28000000000000003</v>
      </c>
    </row>
    <row r="17" spans="1:10" s="27" customFormat="1" ht="15" customHeight="1" x14ac:dyDescent="0.2">
      <c r="A17" s="124" t="s">
        <v>110</v>
      </c>
      <c r="B17" s="125"/>
      <c r="C17" s="125"/>
      <c r="D17" s="125"/>
      <c r="E17" s="125"/>
      <c r="F17" s="126"/>
      <c r="G17" s="125">
        <v>208</v>
      </c>
      <c r="H17" s="125">
        <v>196</v>
      </c>
      <c r="I17" s="125">
        <v>207</v>
      </c>
      <c r="J17" s="61">
        <f>(RSCTabX[[#This Row],[2024-2025]]-RSCTabX[[#This Row],[2023-2024]])/RSCTabX[[#This Row],[2023-2024]]</f>
        <v>5.6122448979591837E-2</v>
      </c>
    </row>
    <row r="18" spans="1:10" s="27" customFormat="1" ht="15" customHeight="1" x14ac:dyDescent="0.2">
      <c r="A18" s="29" t="s">
        <v>109</v>
      </c>
      <c r="B18" s="30">
        <v>134</v>
      </c>
      <c r="C18" s="30">
        <v>166</v>
      </c>
      <c r="D18" s="30">
        <v>175</v>
      </c>
      <c r="E18" s="30">
        <v>173</v>
      </c>
      <c r="F18" s="54">
        <v>184</v>
      </c>
      <c r="G18" s="30">
        <v>190</v>
      </c>
      <c r="H18" s="30">
        <v>193</v>
      </c>
      <c r="I18" s="30">
        <v>160</v>
      </c>
      <c r="J18" s="61">
        <f>(RSCTabX[[#This Row],[2024-2025]]-RSCTabX[[#This Row],[2023-2024]])/RSCTabX[[#This Row],[2023-2024]]</f>
        <v>-0.17098445595854922</v>
      </c>
    </row>
    <row r="19" spans="1:10" s="27" customFormat="1" ht="15" customHeight="1" x14ac:dyDescent="0.2">
      <c r="A19" s="29" t="s">
        <v>46</v>
      </c>
      <c r="B19" s="30"/>
      <c r="C19" s="30"/>
      <c r="D19" s="30"/>
      <c r="E19" s="30"/>
      <c r="F19" s="54"/>
      <c r="G19" s="30"/>
      <c r="H19" s="30"/>
      <c r="I19" s="30"/>
      <c r="J19" s="61"/>
    </row>
    <row r="20" spans="1:10" s="27" customFormat="1" ht="15" customHeight="1" x14ac:dyDescent="0.2">
      <c r="A20" s="29" t="s">
        <v>47</v>
      </c>
      <c r="B20" s="30">
        <v>10</v>
      </c>
      <c r="C20" s="30">
        <v>20</v>
      </c>
      <c r="D20" s="30">
        <v>21</v>
      </c>
      <c r="E20" s="30">
        <v>47</v>
      </c>
      <c r="F20" s="54">
        <v>10</v>
      </c>
      <c r="G20" s="30">
        <f>164+17</f>
        <v>181</v>
      </c>
      <c r="H20" s="30">
        <v>190</v>
      </c>
      <c r="I20" s="30">
        <f>16+52+120+39</f>
        <v>227</v>
      </c>
      <c r="J20" s="61">
        <f>(RSCTabX[[#This Row],[2024-2025]]-RSCTabX[[#This Row],[2023-2024]])/RSCTabX[[#This Row],[2023-2024]]</f>
        <v>0.19473684210526315</v>
      </c>
    </row>
    <row r="21" spans="1:10" s="27" customFormat="1" ht="15" customHeight="1" x14ac:dyDescent="0.2">
      <c r="A21" s="31" t="s">
        <v>48</v>
      </c>
      <c r="B21" s="32">
        <f>SUM(B16:B20)</f>
        <v>272</v>
      </c>
      <c r="C21" s="32">
        <f t="shared" ref="C21:I21" si="3">SUM(C16:C20)</f>
        <v>291</v>
      </c>
      <c r="D21" s="32">
        <f t="shared" si="3"/>
        <v>324</v>
      </c>
      <c r="E21" s="32">
        <f t="shared" si="3"/>
        <v>357</v>
      </c>
      <c r="F21" s="55">
        <f t="shared" si="3"/>
        <v>456</v>
      </c>
      <c r="G21" s="32">
        <f t="shared" si="3"/>
        <v>617</v>
      </c>
      <c r="H21" s="32">
        <f t="shared" si="3"/>
        <v>629</v>
      </c>
      <c r="I21" s="32">
        <f t="shared" si="3"/>
        <v>630</v>
      </c>
      <c r="J21" s="61">
        <f>(RSCTabX[[#This Row],[2024-2025]]-RSCTabX[[#This Row],[2023-2024]])/RSCTabX[[#This Row],[2023-2024]]</f>
        <v>1.589825119236884E-3</v>
      </c>
    </row>
    <row r="22" spans="1:10" s="27" customFormat="1" ht="15" customHeight="1" x14ac:dyDescent="0.2">
      <c r="A22" s="174" t="s">
        <v>49</v>
      </c>
      <c r="B22" s="173">
        <f t="shared" ref="B22:I22" si="4">B8+B12+B15+B21</f>
        <v>1981</v>
      </c>
      <c r="C22" s="173">
        <f t="shared" si="4"/>
        <v>1988</v>
      </c>
      <c r="D22" s="173">
        <f t="shared" si="4"/>
        <v>1920</v>
      </c>
      <c r="E22" s="173">
        <f t="shared" si="4"/>
        <v>2142</v>
      </c>
      <c r="F22" s="173">
        <f t="shared" si="4"/>
        <v>2375</v>
      </c>
      <c r="G22" s="173">
        <f t="shared" si="4"/>
        <v>2777</v>
      </c>
      <c r="H22" s="173">
        <f t="shared" si="4"/>
        <v>2751</v>
      </c>
      <c r="I22" s="173">
        <f t="shared" si="4"/>
        <v>2646</v>
      </c>
      <c r="J22" s="175">
        <f>(RSCTabX[[#Totals],[2024-2025]]-RSCTabX[[#Totals],[2023-2024]])/RSCTabX[[#Totals],[2023-2024]]</f>
        <v>-3.8167938931297711E-2</v>
      </c>
    </row>
    <row r="23" spans="1:10" s="27" customFormat="1" ht="15" customHeight="1" x14ac:dyDescent="0.2">
      <c r="A23" s="193" t="s">
        <v>14</v>
      </c>
      <c r="B23" s="193"/>
      <c r="C23" s="193"/>
      <c r="D23" s="193"/>
      <c r="E23" s="24"/>
      <c r="F23" s="51"/>
      <c r="G23" s="51"/>
      <c r="H23" s="51"/>
      <c r="I23" s="51"/>
      <c r="J23" s="22"/>
    </row>
    <row r="24" spans="1:10" s="27" customFormat="1" ht="15" customHeight="1" x14ac:dyDescent="0.2">
      <c r="A24" s="34"/>
      <c r="B24" s="35"/>
      <c r="C24" s="35"/>
      <c r="D24" s="35"/>
      <c r="E24" s="35"/>
      <c r="F24" s="35"/>
      <c r="G24" s="35"/>
      <c r="H24" s="35"/>
      <c r="I24" s="35"/>
      <c r="J24" s="22"/>
    </row>
    <row r="25" spans="1:10" s="27" customFormat="1" ht="15" customHeight="1" x14ac:dyDescent="0.2">
      <c r="A25" s="47" t="s">
        <v>15</v>
      </c>
      <c r="B25" s="123"/>
      <c r="C25" s="123"/>
      <c r="D25" s="123"/>
      <c r="E25" s="123"/>
      <c r="F25" s="123"/>
      <c r="G25" s="123"/>
      <c r="H25" s="123"/>
      <c r="I25" s="123"/>
      <c r="J25" s="22"/>
    </row>
    <row r="26" spans="1:10" s="27" customFormat="1" ht="15" customHeight="1" x14ac:dyDescent="0.2">
      <c r="A26" s="48" t="s">
        <v>57</v>
      </c>
      <c r="B26" s="24"/>
      <c r="C26" s="24"/>
      <c r="D26" s="24"/>
      <c r="E26" s="24"/>
      <c r="F26" s="51"/>
      <c r="G26" s="51"/>
      <c r="H26" s="51"/>
      <c r="I26" s="51"/>
      <c r="J26" s="22"/>
    </row>
    <row r="27" spans="1:10" s="33" customFormat="1" ht="15" customHeight="1" x14ac:dyDescent="0.2">
      <c r="A27" s="39"/>
      <c r="B27" s="24"/>
      <c r="C27" s="24"/>
      <c r="D27" s="24"/>
      <c r="E27" s="24"/>
      <c r="F27" s="51"/>
      <c r="G27" s="51"/>
      <c r="H27" s="51"/>
      <c r="I27" s="51"/>
      <c r="J27" s="22"/>
    </row>
    <row r="28" spans="1:10" s="27" customFormat="1" ht="15" customHeight="1" x14ac:dyDescent="0.2">
      <c r="A28" s="38"/>
      <c r="B28" s="24"/>
      <c r="C28" s="24"/>
      <c r="D28" s="24"/>
      <c r="E28" s="24"/>
      <c r="F28" s="51"/>
      <c r="G28" s="51"/>
      <c r="H28" s="51"/>
      <c r="I28" s="51"/>
      <c r="J28" s="22"/>
    </row>
    <row r="29" spans="1:10" s="27" customFormat="1" ht="15" customHeight="1" x14ac:dyDescent="0.2">
      <c r="A29" s="23"/>
      <c r="B29" s="24"/>
      <c r="C29" s="24"/>
      <c r="D29" s="24"/>
      <c r="E29" s="24"/>
      <c r="F29" s="51"/>
      <c r="G29" s="51"/>
      <c r="H29" s="51"/>
      <c r="I29" s="51"/>
      <c r="J29" s="22"/>
    </row>
    <row r="30" spans="1:10" s="27" customFormat="1" ht="15" customHeight="1" x14ac:dyDescent="0.2">
      <c r="A30" s="23"/>
      <c r="B30" s="24"/>
      <c r="C30" s="24"/>
      <c r="D30" s="24"/>
      <c r="E30" s="24"/>
      <c r="F30" s="51"/>
      <c r="G30" s="51"/>
      <c r="H30" s="51"/>
      <c r="I30" s="51"/>
      <c r="J30" s="22"/>
    </row>
    <row r="31" spans="1:10" s="27" customFormat="1" ht="15" customHeight="1" x14ac:dyDescent="0.2">
      <c r="A31" s="23"/>
      <c r="B31" s="24"/>
      <c r="C31" s="24"/>
      <c r="D31" s="24"/>
      <c r="E31" s="24"/>
      <c r="F31" s="51"/>
      <c r="G31" s="51"/>
      <c r="H31" s="51"/>
      <c r="I31" s="51"/>
      <c r="J31" s="22"/>
    </row>
    <row r="32" spans="1:10" s="27" customFormat="1" ht="15" customHeight="1" x14ac:dyDescent="0.2">
      <c r="A32" s="23"/>
      <c r="B32" s="24"/>
      <c r="C32" s="24"/>
      <c r="D32" s="24"/>
      <c r="E32" s="24"/>
      <c r="F32" s="51"/>
      <c r="G32" s="51"/>
      <c r="H32" s="51"/>
      <c r="I32" s="51"/>
      <c r="J32" s="22"/>
    </row>
    <row r="33" spans="1:10" s="27" customFormat="1" ht="15" customHeight="1" x14ac:dyDescent="0.2">
      <c r="A33" s="23"/>
      <c r="B33" s="24"/>
      <c r="C33" s="24"/>
      <c r="D33" s="24"/>
      <c r="E33" s="24"/>
      <c r="F33" s="51"/>
      <c r="G33" s="51"/>
      <c r="H33" s="51"/>
      <c r="I33" s="51"/>
      <c r="J33" s="22"/>
    </row>
    <row r="34" spans="1:10" s="27" customFormat="1" ht="15" customHeight="1" x14ac:dyDescent="0.2">
      <c r="A34" s="23"/>
      <c r="B34" s="24"/>
      <c r="C34" s="24"/>
      <c r="D34" s="24"/>
      <c r="E34" s="24"/>
      <c r="F34" s="51"/>
      <c r="G34" s="51"/>
      <c r="H34" s="51"/>
      <c r="I34" s="51"/>
      <c r="J34" s="22"/>
    </row>
    <row r="35" spans="1:10" s="33" customFormat="1" ht="15" customHeight="1" x14ac:dyDescent="0.2">
      <c r="A35" s="23"/>
      <c r="B35" s="24"/>
      <c r="C35" s="24"/>
      <c r="D35" s="24"/>
      <c r="E35" s="24"/>
      <c r="F35" s="51"/>
      <c r="G35" s="51"/>
      <c r="H35" s="51"/>
      <c r="I35" s="51"/>
      <c r="J35" s="22"/>
    </row>
    <row r="36" spans="1:10" s="27" customFormat="1" ht="15" customHeight="1" x14ac:dyDescent="0.2">
      <c r="A36" s="23"/>
      <c r="B36" s="24"/>
      <c r="C36" s="24"/>
      <c r="D36" s="24"/>
      <c r="E36" s="24"/>
      <c r="F36" s="51"/>
      <c r="G36" s="51"/>
      <c r="H36" s="51"/>
      <c r="I36" s="51"/>
      <c r="J36" s="22"/>
    </row>
    <row r="37" spans="1:10" s="27" customFormat="1" ht="15" customHeight="1" x14ac:dyDescent="0.2">
      <c r="A37" s="23"/>
      <c r="B37" s="24"/>
      <c r="C37" s="24"/>
      <c r="D37" s="24"/>
      <c r="E37" s="24"/>
      <c r="F37" s="51"/>
      <c r="G37" s="51"/>
      <c r="H37" s="51"/>
      <c r="I37" s="51"/>
      <c r="J37" s="22"/>
    </row>
    <row r="38" spans="1:10" s="27" customFormat="1" ht="15" customHeight="1" x14ac:dyDescent="0.2">
      <c r="A38" s="23"/>
      <c r="B38" s="24"/>
      <c r="C38" s="24"/>
      <c r="D38" s="24"/>
      <c r="E38" s="24"/>
      <c r="F38" s="51"/>
      <c r="G38" s="51"/>
      <c r="H38" s="51"/>
      <c r="I38" s="51"/>
      <c r="J38" s="22"/>
    </row>
    <row r="39" spans="1:10" s="27" customFormat="1" ht="15" customHeight="1" x14ac:dyDescent="0.2">
      <c r="A39" s="23"/>
      <c r="B39" s="24"/>
      <c r="C39" s="24"/>
      <c r="D39" s="24"/>
      <c r="E39" s="24"/>
      <c r="F39" s="51"/>
      <c r="G39" s="51"/>
      <c r="H39" s="51"/>
      <c r="I39" s="51"/>
      <c r="J39" s="22"/>
    </row>
    <row r="40" spans="1:10" s="27" customFormat="1" ht="15" customHeight="1" x14ac:dyDescent="0.2">
      <c r="A40" s="23"/>
      <c r="B40" s="24"/>
      <c r="C40" s="24"/>
      <c r="D40" s="24"/>
      <c r="E40" s="24"/>
      <c r="F40" s="51"/>
      <c r="G40" s="51"/>
      <c r="H40" s="51"/>
      <c r="I40" s="51"/>
      <c r="J40" s="22"/>
    </row>
    <row r="41" spans="1:10" s="27" customFormat="1" ht="15" customHeight="1" x14ac:dyDescent="0.2">
      <c r="A41" s="23"/>
      <c r="B41" s="24"/>
      <c r="C41" s="24"/>
      <c r="D41" s="24"/>
      <c r="E41" s="24"/>
      <c r="F41" s="51"/>
      <c r="G41" s="51"/>
      <c r="H41" s="51"/>
      <c r="I41" s="51"/>
      <c r="J41" s="22"/>
    </row>
    <row r="42" spans="1:10" s="27" customFormat="1" ht="15" customHeight="1" x14ac:dyDescent="0.2">
      <c r="A42" s="23"/>
      <c r="B42" s="24"/>
      <c r="C42" s="24"/>
      <c r="D42" s="24"/>
      <c r="E42" s="24"/>
      <c r="F42" s="51"/>
      <c r="G42" s="51"/>
      <c r="H42" s="51"/>
      <c r="I42" s="51"/>
      <c r="J42" s="22"/>
    </row>
    <row r="43" spans="1:10" s="33" customFormat="1" ht="15" customHeight="1" x14ac:dyDescent="0.2">
      <c r="A43" s="23"/>
      <c r="B43" s="24"/>
      <c r="C43" s="24"/>
      <c r="D43" s="24"/>
      <c r="E43" s="24"/>
      <c r="F43" s="51"/>
      <c r="G43" s="51"/>
      <c r="H43" s="51"/>
      <c r="I43" s="51"/>
      <c r="J43" s="22"/>
    </row>
    <row r="44" spans="1:10" s="27" customFormat="1" ht="15" customHeight="1" x14ac:dyDescent="0.2">
      <c r="A44" s="23"/>
      <c r="B44" s="24"/>
      <c r="C44" s="24"/>
      <c r="D44" s="24"/>
      <c r="E44" s="24"/>
      <c r="F44" s="51"/>
      <c r="G44" s="51"/>
      <c r="H44" s="51"/>
      <c r="I44" s="51"/>
      <c r="J44" s="22"/>
    </row>
    <row r="45" spans="1:10" s="27" customFormat="1" ht="15" customHeight="1" x14ac:dyDescent="0.2">
      <c r="A45" s="23"/>
      <c r="B45" s="24"/>
      <c r="C45" s="24"/>
      <c r="D45" s="24"/>
      <c r="E45" s="24"/>
      <c r="F45" s="51"/>
      <c r="G45" s="51"/>
      <c r="H45" s="51"/>
      <c r="I45" s="51"/>
      <c r="J45" s="22"/>
    </row>
    <row r="46" spans="1:10" s="27" customFormat="1" ht="15" customHeight="1" x14ac:dyDescent="0.2">
      <c r="A46" s="23"/>
      <c r="B46" s="24"/>
      <c r="C46" s="24"/>
      <c r="D46" s="24"/>
      <c r="E46" s="24"/>
      <c r="F46" s="51"/>
      <c r="G46" s="51"/>
      <c r="H46" s="51"/>
      <c r="I46" s="51"/>
      <c r="J46" s="22"/>
    </row>
    <row r="47" spans="1:10" s="27" customFormat="1" ht="15" customHeight="1" x14ac:dyDescent="0.2">
      <c r="A47" s="23"/>
      <c r="B47" s="24"/>
      <c r="C47" s="24"/>
      <c r="D47" s="24"/>
      <c r="E47" s="24"/>
      <c r="F47" s="51"/>
      <c r="G47" s="51"/>
      <c r="H47" s="51"/>
      <c r="I47" s="51"/>
      <c r="J47" s="22"/>
    </row>
    <row r="48" spans="1:10" s="27" customFormat="1" ht="15" customHeight="1" x14ac:dyDescent="0.2">
      <c r="A48" s="23"/>
      <c r="B48" s="24"/>
      <c r="C48" s="24"/>
      <c r="D48" s="24"/>
      <c r="E48" s="24"/>
      <c r="F48" s="51"/>
      <c r="G48" s="51"/>
      <c r="H48" s="51"/>
      <c r="I48" s="51"/>
      <c r="J48" s="22"/>
    </row>
    <row r="49" spans="1:10" s="27" customFormat="1" ht="15" customHeight="1" x14ac:dyDescent="0.2">
      <c r="A49" s="23"/>
      <c r="B49" s="24"/>
      <c r="C49" s="24"/>
      <c r="D49" s="24"/>
      <c r="E49" s="24"/>
      <c r="F49" s="51"/>
      <c r="G49" s="51"/>
      <c r="H49" s="51"/>
      <c r="I49" s="51"/>
      <c r="J49" s="22"/>
    </row>
    <row r="50" spans="1:10" s="27" customFormat="1" ht="15" customHeight="1" x14ac:dyDescent="0.2">
      <c r="A50" s="23"/>
      <c r="B50" s="24"/>
      <c r="C50" s="24"/>
      <c r="D50" s="24"/>
      <c r="E50" s="24"/>
      <c r="F50" s="51"/>
      <c r="G50" s="51"/>
      <c r="H50" s="51"/>
      <c r="I50" s="51"/>
      <c r="J50" s="22"/>
    </row>
    <row r="51" spans="1:10" s="27" customFormat="1" ht="15" customHeight="1" x14ac:dyDescent="0.2">
      <c r="A51" s="23"/>
      <c r="B51" s="24"/>
      <c r="C51" s="24"/>
      <c r="D51" s="24"/>
      <c r="E51" s="24"/>
      <c r="F51" s="51"/>
      <c r="G51" s="51"/>
      <c r="H51" s="51"/>
      <c r="I51" s="51"/>
      <c r="J51" s="22"/>
    </row>
    <row r="52" spans="1:10" s="27" customFormat="1" ht="15" customHeight="1" x14ac:dyDescent="0.2">
      <c r="A52" s="23"/>
      <c r="B52" s="24"/>
      <c r="C52" s="24"/>
      <c r="D52" s="24"/>
      <c r="E52" s="24"/>
      <c r="F52" s="51"/>
      <c r="G52" s="51"/>
      <c r="H52" s="51"/>
      <c r="I52" s="51"/>
      <c r="J52" s="22"/>
    </row>
    <row r="53" spans="1:10" s="27" customFormat="1" ht="15" customHeight="1" x14ac:dyDescent="0.2">
      <c r="A53" s="23"/>
      <c r="B53" s="24"/>
      <c r="C53" s="24"/>
      <c r="D53" s="24"/>
      <c r="E53" s="24"/>
      <c r="F53" s="51"/>
      <c r="G53" s="51"/>
      <c r="H53" s="51"/>
      <c r="I53" s="51"/>
      <c r="J53" s="22"/>
    </row>
    <row r="54" spans="1:10" s="27" customFormat="1" ht="15" customHeight="1" x14ac:dyDescent="0.2">
      <c r="A54" s="23"/>
      <c r="B54" s="24"/>
      <c r="C54" s="24"/>
      <c r="D54" s="24"/>
      <c r="E54" s="24"/>
      <c r="F54" s="51"/>
      <c r="G54" s="51"/>
      <c r="H54" s="51"/>
      <c r="I54" s="51"/>
      <c r="J54" s="22"/>
    </row>
    <row r="55" spans="1:10" s="27" customFormat="1" ht="15" customHeight="1" x14ac:dyDescent="0.2">
      <c r="A55" s="23"/>
      <c r="B55" s="24"/>
      <c r="C55" s="24"/>
      <c r="D55" s="24"/>
      <c r="E55" s="24"/>
      <c r="F55" s="51"/>
      <c r="G55" s="51"/>
      <c r="H55" s="51"/>
      <c r="I55" s="51"/>
      <c r="J55" s="22"/>
    </row>
    <row r="56" spans="1:10" s="27" customFormat="1" ht="15" customHeight="1" x14ac:dyDescent="0.2">
      <c r="A56" s="23"/>
      <c r="B56" s="24"/>
      <c r="C56" s="24"/>
      <c r="D56" s="24"/>
      <c r="E56" s="24"/>
      <c r="F56" s="51"/>
      <c r="G56" s="51"/>
      <c r="H56" s="51"/>
      <c r="I56" s="51"/>
      <c r="J56" s="22"/>
    </row>
    <row r="57" spans="1:10" s="27" customFormat="1" ht="15" customHeight="1" x14ac:dyDescent="0.2">
      <c r="A57" s="23"/>
      <c r="B57" s="24"/>
      <c r="C57" s="24"/>
      <c r="D57" s="24"/>
      <c r="E57" s="24"/>
      <c r="F57" s="51"/>
      <c r="G57" s="51"/>
      <c r="H57" s="51"/>
      <c r="I57" s="51"/>
      <c r="J57" s="22"/>
    </row>
    <row r="58" spans="1:10" s="27" customFormat="1" ht="15" customHeight="1" x14ac:dyDescent="0.2">
      <c r="A58" s="23"/>
      <c r="B58" s="24"/>
      <c r="C58" s="24"/>
      <c r="D58" s="24"/>
      <c r="E58" s="24"/>
      <c r="F58" s="51"/>
      <c r="G58" s="51"/>
      <c r="H58" s="51"/>
      <c r="I58" s="51"/>
      <c r="J58" s="22"/>
    </row>
    <row r="59" spans="1:10" s="33" customFormat="1" ht="15" customHeight="1" x14ac:dyDescent="0.2">
      <c r="A59" s="23"/>
      <c r="B59" s="24"/>
      <c r="C59" s="24"/>
      <c r="D59" s="24"/>
      <c r="E59" s="24"/>
      <c r="F59" s="51"/>
      <c r="G59" s="51"/>
      <c r="H59" s="51"/>
      <c r="I59" s="51"/>
      <c r="J59" s="22"/>
    </row>
    <row r="60" spans="1:10" s="27" customFormat="1" ht="15" customHeight="1" x14ac:dyDescent="0.2">
      <c r="A60" s="23"/>
      <c r="B60" s="24"/>
      <c r="C60" s="24"/>
      <c r="D60" s="24"/>
      <c r="E60" s="24"/>
      <c r="F60" s="51"/>
      <c r="G60" s="51"/>
      <c r="H60" s="51"/>
      <c r="I60" s="51"/>
      <c r="J60" s="22"/>
    </row>
    <row r="61" spans="1:10" s="27" customFormat="1" ht="15" customHeight="1" x14ac:dyDescent="0.2">
      <c r="A61" s="23"/>
      <c r="B61" s="24"/>
      <c r="C61" s="24"/>
      <c r="D61" s="24"/>
      <c r="E61" s="24"/>
      <c r="F61" s="51"/>
      <c r="G61" s="51"/>
      <c r="H61" s="51"/>
      <c r="I61" s="51"/>
      <c r="J61" s="22"/>
    </row>
    <row r="62" spans="1:10" s="27" customFormat="1" ht="15" customHeight="1" x14ac:dyDescent="0.2">
      <c r="A62" s="23"/>
      <c r="B62" s="24"/>
      <c r="C62" s="24"/>
      <c r="D62" s="24"/>
      <c r="E62" s="24"/>
      <c r="F62" s="51"/>
      <c r="G62" s="51"/>
      <c r="H62" s="51"/>
      <c r="I62" s="51"/>
      <c r="J62" s="22"/>
    </row>
    <row r="63" spans="1:10" s="27" customFormat="1" ht="15" customHeight="1" x14ac:dyDescent="0.2">
      <c r="A63" s="23"/>
      <c r="B63" s="24"/>
      <c r="C63" s="24"/>
      <c r="D63" s="24"/>
      <c r="E63" s="24"/>
      <c r="F63" s="51"/>
      <c r="G63" s="51"/>
      <c r="H63" s="51"/>
      <c r="I63" s="51"/>
      <c r="J63" s="22"/>
    </row>
    <row r="64" spans="1:10" s="27" customFormat="1" ht="15" customHeight="1" x14ac:dyDescent="0.2">
      <c r="A64" s="23"/>
      <c r="B64" s="24"/>
      <c r="C64" s="24"/>
      <c r="D64" s="24"/>
      <c r="E64" s="24"/>
      <c r="F64" s="51"/>
      <c r="G64" s="51"/>
      <c r="H64" s="51"/>
      <c r="I64" s="51"/>
      <c r="J64" s="22"/>
    </row>
    <row r="65" spans="1:10" s="27" customFormat="1" ht="15" customHeight="1" x14ac:dyDescent="0.2">
      <c r="A65" s="23"/>
      <c r="B65" s="24"/>
      <c r="C65" s="24"/>
      <c r="D65" s="24"/>
      <c r="E65" s="24"/>
      <c r="F65" s="51"/>
      <c r="G65" s="51"/>
      <c r="H65" s="51"/>
      <c r="I65" s="51"/>
      <c r="J65" s="22"/>
    </row>
    <row r="66" spans="1:10" hidden="1" x14ac:dyDescent="0.2"/>
    <row r="67" spans="1:10" hidden="1" x14ac:dyDescent="0.2"/>
    <row r="68" spans="1:10" hidden="1" x14ac:dyDescent="0.2"/>
    <row r="69" spans="1:10" hidden="1" x14ac:dyDescent="0.2"/>
    <row r="70" spans="1:10" hidden="1" x14ac:dyDescent="0.2"/>
    <row r="71" spans="1:10" hidden="1" x14ac:dyDescent="0.2"/>
    <row r="72" spans="1:10" hidden="1" x14ac:dyDescent="0.2"/>
    <row r="73" spans="1:10" hidden="1" x14ac:dyDescent="0.2"/>
    <row r="74" spans="1:10" hidden="1" x14ac:dyDescent="0.2"/>
    <row r="75" spans="1:10" hidden="1" x14ac:dyDescent="0.2"/>
    <row r="76" spans="1:10" hidden="1" x14ac:dyDescent="0.2"/>
    <row r="77" spans="1:10" hidden="1" x14ac:dyDescent="0.2"/>
    <row r="78" spans="1:10" hidden="1" x14ac:dyDescent="0.2"/>
    <row r="79" spans="1:10" hidden="1" x14ac:dyDescent="0.2"/>
    <row r="80" spans="1:1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x14ac:dyDescent="0.2"/>
    <row r="325" hidden="1" x14ac:dyDescent="0.2"/>
    <row r="326" x14ac:dyDescent="0.2"/>
    <row r="327" hidden="1" x14ac:dyDescent="0.2"/>
    <row r="328" x14ac:dyDescent="0.2"/>
    <row r="329" x14ac:dyDescent="0.2"/>
  </sheetData>
  <mergeCells count="1">
    <mergeCell ref="A23:D23"/>
  </mergeCells>
  <printOptions horizontalCentered="1" verticalCentered="1"/>
  <pageMargins left="0.15748031496062992" right="0.19685039370078741" top="0" bottom="0" header="0.31496062992125984" footer="0.31496062992125984"/>
  <pageSetup paperSize="9" orientation="landscape" r:id="rId1"/>
  <headerFooter alignWithMargins="0"/>
  <ignoredErrors>
    <ignoredError sqref="J6:J18 J20" calculatedColumn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5"/>
  <sheetViews>
    <sheetView showGridLines="0" zoomScaleNormal="100" zoomScaleSheetLayoutView="100" workbookViewId="0">
      <selection activeCell="I13" sqref="I13"/>
    </sheetView>
  </sheetViews>
  <sheetFormatPr baseColWidth="10" defaultRowHeight="12.75" zeroHeight="1" x14ac:dyDescent="0.2"/>
  <cols>
    <col min="1" max="1" width="12.42578125" style="23" customWidth="1"/>
    <col min="2" max="5" width="10.7109375" style="24" customWidth="1"/>
    <col min="6" max="8" width="10.7109375" style="22" customWidth="1"/>
    <col min="9" max="16384" width="11.42578125" style="22"/>
  </cols>
  <sheetData>
    <row r="1" spans="1:10" ht="17.25" thickBot="1" x14ac:dyDescent="0.25">
      <c r="A1" s="20" t="str">
        <f>'5.01 Notice'!A9</f>
        <v>5.01 Les centres de formation d’apprentis : évolution des effectifs</v>
      </c>
      <c r="B1" s="20"/>
      <c r="C1" s="20"/>
      <c r="D1" s="20"/>
      <c r="E1" s="20"/>
      <c r="F1" s="20"/>
      <c r="G1" s="20"/>
    </row>
    <row r="2" spans="1:10" ht="13.5" thickTop="1" x14ac:dyDescent="0.2"/>
    <row r="3" spans="1:10" s="26" customFormat="1" ht="15.75" customHeight="1" x14ac:dyDescent="0.2">
      <c r="A3" s="25" t="str">
        <f>'5.01 Notice'!A18</f>
        <v>[3] Répartition des apprentis par niveau de formation et par année en 2024-2025</v>
      </c>
      <c r="J3" s="27"/>
    </row>
    <row r="4" spans="1:10" x14ac:dyDescent="0.2"/>
    <row r="5" spans="1:10" s="27" customFormat="1" ht="22.5" x14ac:dyDescent="0.2">
      <c r="A5" s="28" t="s">
        <v>13</v>
      </c>
      <c r="B5" s="28" t="s">
        <v>50</v>
      </c>
      <c r="C5" s="28" t="s">
        <v>51</v>
      </c>
      <c r="D5" s="28" t="s">
        <v>52</v>
      </c>
      <c r="E5" s="28" t="s">
        <v>53</v>
      </c>
      <c r="F5" s="28" t="s">
        <v>54</v>
      </c>
      <c r="G5" s="45" t="s">
        <v>55</v>
      </c>
      <c r="H5" s="45" t="s">
        <v>56</v>
      </c>
    </row>
    <row r="6" spans="1:10" s="27" customFormat="1" ht="15" customHeight="1" x14ac:dyDescent="0.2">
      <c r="A6" s="29" t="s">
        <v>28</v>
      </c>
      <c r="B6" s="30">
        <v>671</v>
      </c>
      <c r="C6" s="30">
        <v>433</v>
      </c>
      <c r="D6" s="30"/>
      <c r="E6" s="30"/>
      <c r="F6" s="30"/>
      <c r="G6" s="44">
        <f>SUM(RSCTabX5[[#This Row],[1re année]:[Cursus 1 an]])</f>
        <v>1104</v>
      </c>
      <c r="H6" s="46">
        <f>260/G6*100%</f>
        <v>0.23550724637681159</v>
      </c>
    </row>
    <row r="7" spans="1:10" s="27" customFormat="1" ht="15" customHeight="1" x14ac:dyDescent="0.2">
      <c r="A7" s="29" t="s">
        <v>27</v>
      </c>
      <c r="B7" s="30">
        <v>241</v>
      </c>
      <c r="C7" s="30">
        <v>125</v>
      </c>
      <c r="D7" s="30">
        <v>69</v>
      </c>
      <c r="E7" s="30"/>
      <c r="F7" s="30"/>
      <c r="G7" s="44">
        <f>SUM(RSCTabX5[[#This Row],[1re année]:[Cursus 1 an]])</f>
        <v>435</v>
      </c>
      <c r="H7" s="46">
        <f>154/G7*100%</f>
        <v>0.35402298850574715</v>
      </c>
    </row>
    <row r="8" spans="1:10" s="27" customFormat="1" ht="15" customHeight="1" x14ac:dyDescent="0.2">
      <c r="A8" s="29" t="s">
        <v>26</v>
      </c>
      <c r="B8" s="30">
        <v>238</v>
      </c>
      <c r="C8" s="30">
        <v>239</v>
      </c>
      <c r="D8" s="30"/>
      <c r="E8" s="30"/>
      <c r="F8" s="30"/>
      <c r="G8" s="44">
        <f>SUM(RSCTabX5[[#This Row],[1re année]:[Cursus 1 an]])</f>
        <v>477</v>
      </c>
      <c r="H8" s="46">
        <f>261/G8*100%</f>
        <v>0.54716981132075471</v>
      </c>
    </row>
    <row r="9" spans="1:10" s="27" customFormat="1" ht="15" customHeight="1" x14ac:dyDescent="0.2">
      <c r="A9" s="29" t="s">
        <v>25</v>
      </c>
      <c r="B9" s="30">
        <v>177</v>
      </c>
      <c r="C9" s="30">
        <v>105</v>
      </c>
      <c r="D9" s="30">
        <v>149</v>
      </c>
      <c r="E9" s="30"/>
      <c r="F9" s="30"/>
      <c r="G9" s="44">
        <f>SUM(RSCTabX5[[#This Row],[1re année]:[Cursus 1 an]])</f>
        <v>431</v>
      </c>
      <c r="H9" s="46">
        <f>243/G9*100%</f>
        <v>0.56380510440835263</v>
      </c>
    </row>
    <row r="10" spans="1:10" s="27" customFormat="1" ht="15" customHeight="1" x14ac:dyDescent="0.2">
      <c r="A10" s="29" t="s">
        <v>24</v>
      </c>
      <c r="B10" s="30">
        <v>108</v>
      </c>
      <c r="C10" s="30">
        <v>91</v>
      </c>
      <c r="D10" s="30"/>
      <c r="E10" s="30"/>
      <c r="F10" s="30"/>
      <c r="G10" s="44">
        <f>SUM(RSCTabX5[[#This Row],[1re année]:[Cursus 1 an]])</f>
        <v>199</v>
      </c>
      <c r="H10" s="46">
        <f>117/G10*100%</f>
        <v>0.5879396984924623</v>
      </c>
    </row>
    <row r="11" spans="1:10" s="27" customFormat="1" ht="15" customHeight="1" x14ac:dyDescent="0.2">
      <c r="A11" s="174" t="s">
        <v>55</v>
      </c>
      <c r="B11" s="173">
        <f>SUBTOTAL(109,RSCTabX5[1re année])</f>
        <v>1435</v>
      </c>
      <c r="C11" s="173">
        <f>SUBTOTAL(109,RSCTabX5[2e année])</f>
        <v>993</v>
      </c>
      <c r="D11" s="173">
        <f>SUBTOTAL(109,RSCTabX5[3e année])</f>
        <v>218</v>
      </c>
      <c r="E11" s="173">
        <f>SUBTOTAL(109,RSCTabX5[4e et 5e année])</f>
        <v>0</v>
      </c>
      <c r="F11" s="173">
        <f>SUBTOTAL(109,RSCTabX5[Cursus 1 an])</f>
        <v>0</v>
      </c>
      <c r="G11" s="173">
        <f>SUM(RSCTabX5[[#Totals],[1re année]:[Cursus 1 an]])</f>
        <v>2646</v>
      </c>
      <c r="H11" s="175">
        <f>1035/[1]!RSCTabX561[[#Totals],[Total]]</f>
        <v>0.391156462585034</v>
      </c>
    </row>
    <row r="12" spans="1:10" s="33" customFormat="1" ht="15" customHeight="1" x14ac:dyDescent="0.2">
      <c r="A12" s="193" t="s">
        <v>14</v>
      </c>
      <c r="B12" s="193"/>
      <c r="C12" s="193"/>
      <c r="D12" s="193"/>
      <c r="E12" s="24"/>
      <c r="F12" s="22"/>
      <c r="G12" s="22"/>
      <c r="H12" s="22"/>
    </row>
    <row r="13" spans="1:10" s="27" customFormat="1" ht="15" customHeight="1" x14ac:dyDescent="0.2">
      <c r="A13" s="34"/>
      <c r="B13" s="35"/>
      <c r="C13" s="36"/>
      <c r="D13" s="35"/>
      <c r="E13" s="24"/>
      <c r="F13" s="22"/>
      <c r="G13" s="22"/>
      <c r="H13" s="22"/>
    </row>
    <row r="14" spans="1:10" s="27" customFormat="1" ht="15" customHeight="1" x14ac:dyDescent="0.2">
      <c r="A14" s="47" t="s">
        <v>15</v>
      </c>
      <c r="B14" s="37"/>
      <c r="C14" s="37"/>
      <c r="D14" s="37"/>
      <c r="E14" s="24"/>
      <c r="F14" s="22"/>
      <c r="G14" s="22"/>
      <c r="H14" s="22"/>
    </row>
    <row r="15" spans="1:10" s="27" customFormat="1" ht="15" customHeight="1" x14ac:dyDescent="0.2">
      <c r="A15" s="48" t="s">
        <v>57</v>
      </c>
      <c r="B15" s="24"/>
      <c r="C15" s="24"/>
      <c r="D15" s="24"/>
      <c r="E15" s="24"/>
      <c r="F15" s="22"/>
      <c r="G15" s="22"/>
      <c r="H15" s="22"/>
    </row>
    <row r="16" spans="1:10" s="27" customFormat="1" ht="15" customHeight="1" x14ac:dyDescent="0.2">
      <c r="A16" s="39"/>
      <c r="B16" s="24"/>
      <c r="C16" s="24"/>
      <c r="D16" s="24"/>
      <c r="E16" s="24"/>
      <c r="F16" s="22"/>
      <c r="G16" s="22"/>
      <c r="H16" s="22"/>
    </row>
    <row r="17" spans="1:8" s="27" customFormat="1" ht="15" customHeight="1" x14ac:dyDescent="0.2">
      <c r="A17" s="38"/>
      <c r="B17" s="24"/>
      <c r="C17" s="24"/>
      <c r="D17" s="24"/>
      <c r="E17" s="24"/>
      <c r="F17" s="22"/>
      <c r="G17" s="22"/>
      <c r="H17" s="22"/>
    </row>
    <row r="18" spans="1:8" s="27" customFormat="1" ht="15" customHeight="1" x14ac:dyDescent="0.2">
      <c r="A18" s="23"/>
      <c r="B18" s="24"/>
      <c r="C18" s="24"/>
      <c r="D18" s="24"/>
      <c r="E18" s="24"/>
      <c r="F18" s="22"/>
      <c r="G18" s="22"/>
      <c r="H18" s="22"/>
    </row>
    <row r="19" spans="1:8" s="27" customFormat="1" ht="15" customHeight="1" x14ac:dyDescent="0.2">
      <c r="A19" s="23"/>
      <c r="B19" s="24"/>
      <c r="C19" s="24"/>
      <c r="D19" s="24"/>
      <c r="E19" s="24"/>
      <c r="F19" s="22"/>
      <c r="G19" s="22"/>
      <c r="H19" s="22"/>
    </row>
    <row r="20" spans="1:8" s="27" customFormat="1" ht="15" customHeight="1" x14ac:dyDescent="0.2">
      <c r="A20" s="23"/>
      <c r="B20" s="24"/>
      <c r="C20" s="24"/>
      <c r="D20" s="24"/>
      <c r="E20" s="24"/>
      <c r="F20" s="22"/>
      <c r="G20" s="22"/>
      <c r="H20" s="22"/>
    </row>
    <row r="21" spans="1:8" s="27" customFormat="1" ht="15" customHeight="1" x14ac:dyDescent="0.2">
      <c r="A21" s="23"/>
      <c r="B21" s="24"/>
      <c r="C21" s="24"/>
      <c r="D21" s="24"/>
      <c r="E21" s="24"/>
      <c r="F21" s="22"/>
      <c r="G21" s="22"/>
      <c r="H21" s="22"/>
    </row>
    <row r="22" spans="1:8" s="27" customFormat="1" ht="15" customHeight="1" x14ac:dyDescent="0.2">
      <c r="A22" s="23"/>
      <c r="B22" s="24"/>
      <c r="C22" s="24"/>
      <c r="D22" s="24"/>
      <c r="E22" s="24"/>
      <c r="F22" s="22"/>
      <c r="G22" s="22"/>
      <c r="H22" s="22"/>
    </row>
    <row r="23" spans="1:8" s="27" customFormat="1" ht="15" customHeight="1" x14ac:dyDescent="0.2">
      <c r="A23" s="23"/>
      <c r="B23" s="24"/>
      <c r="C23" s="24"/>
      <c r="D23" s="24"/>
      <c r="E23" s="24"/>
      <c r="F23" s="22"/>
    </row>
    <row r="24" spans="1:8" s="27" customFormat="1" ht="15" customHeight="1" x14ac:dyDescent="0.2">
      <c r="A24" s="23"/>
      <c r="B24" s="24"/>
      <c r="C24" s="24"/>
      <c r="D24" s="24"/>
      <c r="E24" s="24"/>
      <c r="F24" s="22"/>
      <c r="G24" s="22"/>
      <c r="H24" s="22"/>
    </row>
    <row r="25" spans="1:8" s="27" customFormat="1" ht="15" customHeight="1" x14ac:dyDescent="0.2">
      <c r="A25" s="23"/>
      <c r="B25" s="24"/>
      <c r="C25" s="24"/>
      <c r="D25" s="24"/>
      <c r="E25" s="24"/>
      <c r="F25" s="22"/>
      <c r="G25" s="22"/>
      <c r="H25" s="22"/>
    </row>
    <row r="26" spans="1:8" s="27" customFormat="1" ht="15" customHeight="1" x14ac:dyDescent="0.2">
      <c r="A26" s="23"/>
      <c r="B26" s="24"/>
      <c r="C26" s="24"/>
      <c r="D26" s="24"/>
      <c r="E26" s="24"/>
      <c r="F26" s="22"/>
      <c r="G26" s="22"/>
      <c r="H26" s="22"/>
    </row>
    <row r="27" spans="1:8" s="27" customFormat="1" ht="15" customHeight="1" x14ac:dyDescent="0.2">
      <c r="A27" s="23"/>
      <c r="B27" s="24"/>
      <c r="C27" s="24"/>
      <c r="D27" s="24"/>
      <c r="E27" s="24"/>
      <c r="F27" s="22"/>
      <c r="G27" s="22"/>
      <c r="H27" s="22"/>
    </row>
    <row r="28" spans="1:8" s="33" customFormat="1" ht="15" customHeight="1" x14ac:dyDescent="0.2">
      <c r="A28" s="23"/>
      <c r="B28" s="24"/>
      <c r="C28" s="24"/>
      <c r="D28" s="24"/>
      <c r="E28" s="24"/>
      <c r="F28" s="22"/>
      <c r="G28" s="22"/>
      <c r="H28" s="22"/>
    </row>
    <row r="29" spans="1:8" s="27" customFormat="1" ht="15" customHeight="1" x14ac:dyDescent="0.2">
      <c r="A29" s="23"/>
      <c r="B29" s="24"/>
      <c r="C29" s="24"/>
      <c r="D29" s="24"/>
      <c r="E29" s="24"/>
      <c r="F29" s="22"/>
      <c r="G29" s="22"/>
      <c r="H29" s="22"/>
    </row>
    <row r="30" spans="1:8" s="27" customFormat="1" ht="15" customHeight="1" x14ac:dyDescent="0.2">
      <c r="A30" s="23"/>
      <c r="B30" s="24"/>
      <c r="C30" s="24"/>
      <c r="D30" s="24"/>
      <c r="E30" s="24"/>
      <c r="F30" s="22"/>
      <c r="G30" s="22"/>
      <c r="H30" s="22"/>
    </row>
    <row r="31" spans="1:8" s="27" customFormat="1" ht="15" customHeight="1" x14ac:dyDescent="0.2">
      <c r="A31" s="23"/>
      <c r="B31" s="24"/>
      <c r="C31" s="24"/>
      <c r="D31" s="24"/>
      <c r="E31" s="24"/>
      <c r="F31" s="22"/>
      <c r="G31" s="22"/>
      <c r="H31" s="22"/>
    </row>
    <row r="32" spans="1:8" s="27" customFormat="1" ht="15" customHeight="1" x14ac:dyDescent="0.2">
      <c r="A32" s="23"/>
      <c r="B32" s="24"/>
      <c r="C32" s="24"/>
      <c r="D32" s="24"/>
      <c r="E32" s="24"/>
      <c r="F32" s="22"/>
      <c r="G32" s="22"/>
      <c r="H32" s="22"/>
    </row>
    <row r="33" spans="1:8" s="27" customFormat="1" ht="15" customHeight="1" x14ac:dyDescent="0.2">
      <c r="A33" s="23"/>
      <c r="B33" s="24"/>
      <c r="C33" s="24"/>
      <c r="D33" s="24"/>
      <c r="E33" s="24"/>
      <c r="F33" s="22"/>
      <c r="G33" s="22"/>
      <c r="H33" s="22"/>
    </row>
    <row r="34" spans="1:8" s="27" customFormat="1" ht="15" customHeight="1" x14ac:dyDescent="0.2">
      <c r="A34" s="23"/>
      <c r="B34" s="24"/>
      <c r="C34" s="24"/>
      <c r="D34" s="24"/>
      <c r="E34" s="24"/>
      <c r="F34" s="22"/>
      <c r="G34" s="22"/>
      <c r="H34" s="22"/>
    </row>
    <row r="35" spans="1:8" s="27" customFormat="1" ht="15" customHeight="1" x14ac:dyDescent="0.2">
      <c r="A35" s="23"/>
      <c r="B35" s="24"/>
      <c r="C35" s="24"/>
      <c r="D35" s="24"/>
      <c r="E35" s="24"/>
      <c r="F35" s="22"/>
      <c r="G35" s="22"/>
      <c r="H35" s="22"/>
    </row>
    <row r="36" spans="1:8" s="33" customFormat="1" ht="15" customHeight="1" x14ac:dyDescent="0.2">
      <c r="A36" s="23"/>
      <c r="B36" s="24"/>
      <c r="C36" s="24"/>
      <c r="D36" s="24"/>
      <c r="E36" s="24"/>
      <c r="F36" s="22"/>
      <c r="G36" s="22"/>
      <c r="H36" s="22"/>
    </row>
    <row r="37" spans="1:8" s="27" customFormat="1" ht="15" customHeight="1" x14ac:dyDescent="0.2">
      <c r="A37" s="23"/>
      <c r="B37" s="24"/>
      <c r="C37" s="24"/>
      <c r="D37" s="24"/>
      <c r="E37" s="24"/>
      <c r="F37" s="22"/>
      <c r="G37" s="22"/>
      <c r="H37" s="22"/>
    </row>
    <row r="38" spans="1:8" s="27" customFormat="1" ht="15" customHeight="1" x14ac:dyDescent="0.2">
      <c r="A38" s="23"/>
      <c r="B38" s="24"/>
      <c r="C38" s="24"/>
      <c r="D38" s="24"/>
      <c r="E38" s="24"/>
      <c r="F38" s="22"/>
      <c r="G38" s="22"/>
      <c r="H38" s="22"/>
    </row>
    <row r="39" spans="1:8" s="27" customFormat="1" ht="15" customHeight="1" x14ac:dyDescent="0.2">
      <c r="A39" s="23"/>
      <c r="B39" s="24"/>
      <c r="C39" s="24"/>
      <c r="D39" s="24"/>
      <c r="E39" s="24"/>
      <c r="F39" s="22"/>
      <c r="G39" s="22"/>
      <c r="H39" s="22"/>
    </row>
    <row r="40" spans="1:8" s="27" customFormat="1" ht="15" customHeight="1" x14ac:dyDescent="0.2">
      <c r="A40" s="23"/>
      <c r="B40" s="24"/>
      <c r="C40" s="24"/>
      <c r="D40" s="24"/>
      <c r="E40" s="24"/>
      <c r="F40" s="22"/>
      <c r="G40" s="22"/>
      <c r="H40" s="22"/>
    </row>
    <row r="41" spans="1:8" s="27" customFormat="1" ht="15" customHeight="1" x14ac:dyDescent="0.2">
      <c r="A41" s="23"/>
      <c r="B41" s="24"/>
      <c r="C41" s="24"/>
      <c r="D41" s="24"/>
      <c r="E41" s="24"/>
      <c r="F41" s="22"/>
      <c r="G41" s="22"/>
      <c r="H41" s="22"/>
    </row>
    <row r="42" spans="1:8" s="27" customFormat="1" ht="15" customHeight="1" x14ac:dyDescent="0.2">
      <c r="A42" s="23"/>
      <c r="B42" s="24"/>
      <c r="C42" s="24"/>
      <c r="D42" s="24"/>
      <c r="E42" s="24"/>
      <c r="F42" s="22"/>
      <c r="G42" s="22"/>
      <c r="H42" s="22"/>
    </row>
    <row r="43" spans="1:8" s="27" customFormat="1" ht="15" customHeight="1" x14ac:dyDescent="0.2">
      <c r="A43" s="23"/>
      <c r="B43" s="24"/>
      <c r="C43" s="24"/>
      <c r="D43" s="24"/>
      <c r="E43" s="24"/>
      <c r="F43" s="22"/>
      <c r="G43" s="22"/>
      <c r="H43" s="22"/>
    </row>
    <row r="44" spans="1:8" s="33" customFormat="1" ht="15" customHeight="1" x14ac:dyDescent="0.2">
      <c r="A44" s="23"/>
      <c r="B44" s="24"/>
      <c r="C44" s="24"/>
      <c r="D44" s="24"/>
      <c r="E44" s="24"/>
      <c r="F44" s="22"/>
      <c r="G44" s="22"/>
      <c r="H44" s="22"/>
    </row>
    <row r="45" spans="1:8" s="27" customFormat="1" ht="15" customHeight="1" x14ac:dyDescent="0.2">
      <c r="A45" s="23"/>
      <c r="B45" s="24"/>
      <c r="C45" s="24"/>
      <c r="D45" s="24"/>
      <c r="E45" s="24"/>
      <c r="F45" s="22"/>
      <c r="G45" s="22"/>
      <c r="H45" s="22"/>
    </row>
    <row r="46" spans="1:8" s="27" customFormat="1" ht="15" customHeight="1" x14ac:dyDescent="0.2">
      <c r="A46" s="23"/>
      <c r="B46" s="24"/>
      <c r="C46" s="24"/>
      <c r="D46" s="24"/>
      <c r="E46" s="24"/>
      <c r="F46" s="22"/>
      <c r="G46" s="22"/>
      <c r="H46" s="22"/>
    </row>
    <row r="47" spans="1:8" s="27" customFormat="1" ht="15" customHeight="1" x14ac:dyDescent="0.2">
      <c r="A47" s="23"/>
      <c r="B47" s="24"/>
      <c r="C47" s="24"/>
      <c r="D47" s="24"/>
      <c r="E47" s="24"/>
      <c r="F47" s="22"/>
      <c r="G47" s="22"/>
      <c r="H47" s="22"/>
    </row>
    <row r="48" spans="1:8" s="27" customFormat="1" ht="15" customHeight="1" x14ac:dyDescent="0.2">
      <c r="A48" s="23"/>
      <c r="B48" s="24"/>
      <c r="C48" s="24"/>
      <c r="D48" s="24"/>
      <c r="E48" s="24"/>
      <c r="F48" s="22"/>
      <c r="G48" s="22"/>
      <c r="H48" s="22"/>
    </row>
    <row r="49" spans="1:8" s="27" customFormat="1" ht="15" customHeight="1" x14ac:dyDescent="0.2">
      <c r="A49" s="23"/>
      <c r="B49" s="24"/>
      <c r="C49" s="24"/>
      <c r="D49" s="24"/>
      <c r="E49" s="24"/>
      <c r="F49" s="22"/>
      <c r="G49" s="22"/>
      <c r="H49" s="22"/>
    </row>
    <row r="50" spans="1:8" s="27" customFormat="1" ht="15" customHeight="1" x14ac:dyDescent="0.2">
      <c r="A50" s="23"/>
      <c r="B50" s="24"/>
      <c r="C50" s="24"/>
      <c r="D50" s="24"/>
      <c r="E50" s="24"/>
      <c r="F50" s="22"/>
      <c r="G50" s="22"/>
      <c r="H50" s="22"/>
    </row>
    <row r="51" spans="1:8" s="27" customFormat="1" ht="15" customHeight="1" x14ac:dyDescent="0.2">
      <c r="A51" s="23"/>
      <c r="B51" s="24"/>
      <c r="C51" s="24"/>
      <c r="D51" s="24"/>
      <c r="E51" s="24"/>
      <c r="F51" s="22"/>
      <c r="G51" s="22"/>
      <c r="H51" s="22"/>
    </row>
    <row r="52" spans="1:8" s="27" customFormat="1" ht="15" customHeight="1" x14ac:dyDescent="0.2">
      <c r="A52" s="23"/>
      <c r="B52" s="24"/>
      <c r="C52" s="24"/>
      <c r="D52" s="24"/>
      <c r="E52" s="24"/>
      <c r="F52" s="22"/>
      <c r="G52" s="22"/>
      <c r="H52" s="22"/>
    </row>
    <row r="53" spans="1:8" s="27" customFormat="1" ht="15" customHeight="1" x14ac:dyDescent="0.2">
      <c r="A53" s="23"/>
      <c r="B53" s="24"/>
      <c r="C53" s="24"/>
      <c r="D53" s="24"/>
      <c r="E53" s="24"/>
      <c r="F53" s="22"/>
      <c r="G53" s="22"/>
      <c r="H53" s="22"/>
    </row>
    <row r="54" spans="1:8" s="27" customFormat="1" ht="15" customHeight="1" x14ac:dyDescent="0.2">
      <c r="A54" s="23"/>
      <c r="B54" s="24"/>
      <c r="C54" s="24"/>
      <c r="D54" s="24"/>
      <c r="E54" s="24"/>
      <c r="F54" s="22"/>
      <c r="G54" s="22"/>
      <c r="H54" s="22"/>
    </row>
    <row r="55" spans="1:8" s="27" customFormat="1" ht="15" customHeight="1" x14ac:dyDescent="0.2">
      <c r="A55" s="23"/>
      <c r="B55" s="24"/>
      <c r="C55" s="24"/>
      <c r="D55" s="24"/>
      <c r="E55" s="24"/>
      <c r="F55" s="22"/>
      <c r="G55" s="22"/>
      <c r="H55" s="22"/>
    </row>
    <row r="56" spans="1:8" s="27" customFormat="1" ht="15" customHeight="1" x14ac:dyDescent="0.2">
      <c r="A56" s="23"/>
      <c r="B56" s="24"/>
      <c r="C56" s="24"/>
      <c r="D56" s="24"/>
      <c r="E56" s="24"/>
      <c r="F56" s="22"/>
      <c r="G56" s="22"/>
      <c r="H56" s="22"/>
    </row>
    <row r="57" spans="1:8" s="27" customFormat="1" ht="15" customHeight="1" x14ac:dyDescent="0.2">
      <c r="A57" s="23"/>
      <c r="B57" s="24"/>
      <c r="C57" s="24"/>
      <c r="D57" s="24"/>
      <c r="E57" s="24"/>
      <c r="F57" s="22"/>
      <c r="G57" s="22"/>
      <c r="H57" s="22"/>
    </row>
    <row r="58" spans="1:8" s="27" customFormat="1" ht="15" customHeight="1" x14ac:dyDescent="0.2">
      <c r="A58" s="23"/>
      <c r="B58" s="24"/>
      <c r="C58" s="24"/>
      <c r="D58" s="24"/>
      <c r="E58" s="24"/>
      <c r="F58" s="22"/>
      <c r="G58" s="22"/>
      <c r="H58" s="22"/>
    </row>
    <row r="59" spans="1:8" s="27" customFormat="1" ht="15" customHeight="1" x14ac:dyDescent="0.2">
      <c r="A59" s="23"/>
      <c r="B59" s="24"/>
      <c r="C59" s="24"/>
      <c r="D59" s="24"/>
      <c r="E59" s="24"/>
      <c r="F59" s="22"/>
      <c r="G59" s="22"/>
      <c r="H59" s="22"/>
    </row>
    <row r="60" spans="1:8" s="33" customFormat="1" ht="15" customHeight="1" x14ac:dyDescent="0.2">
      <c r="A60" s="23"/>
      <c r="B60" s="24"/>
      <c r="C60" s="24"/>
      <c r="D60" s="24"/>
      <c r="E60" s="24"/>
      <c r="F60" s="22"/>
      <c r="G60" s="22"/>
      <c r="H60" s="22"/>
    </row>
    <row r="61" spans="1:8" s="27" customFormat="1" ht="15" customHeight="1" x14ac:dyDescent="0.2">
      <c r="A61" s="23"/>
      <c r="B61" s="24"/>
      <c r="C61" s="24"/>
      <c r="D61" s="24"/>
      <c r="E61" s="24"/>
      <c r="F61" s="22"/>
      <c r="G61" s="22"/>
      <c r="H61" s="22"/>
    </row>
    <row r="62" spans="1:8" s="27" customFormat="1" ht="15" customHeight="1" x14ac:dyDescent="0.2">
      <c r="A62" s="23"/>
      <c r="B62" s="24"/>
      <c r="C62" s="24"/>
      <c r="D62" s="24"/>
      <c r="E62" s="24"/>
      <c r="F62" s="22"/>
      <c r="G62" s="22"/>
      <c r="H62" s="22"/>
    </row>
    <row r="63" spans="1:8" s="27" customFormat="1" ht="15" customHeight="1" x14ac:dyDescent="0.2">
      <c r="A63" s="23"/>
      <c r="B63" s="24"/>
      <c r="C63" s="24"/>
      <c r="D63" s="24"/>
      <c r="E63" s="24"/>
      <c r="F63" s="22"/>
      <c r="G63" s="22"/>
      <c r="H63" s="22"/>
    </row>
    <row r="64" spans="1:8" s="27" customFormat="1" ht="15" customHeight="1" x14ac:dyDescent="0.2">
      <c r="A64" s="23"/>
      <c r="B64" s="24"/>
      <c r="C64" s="24"/>
      <c r="D64" s="24"/>
      <c r="E64" s="24"/>
      <c r="F64" s="22"/>
      <c r="G64" s="22"/>
      <c r="H64" s="22"/>
    </row>
    <row r="65" spans="1:8" s="27" customFormat="1" ht="15" customHeight="1" x14ac:dyDescent="0.2">
      <c r="A65" s="23"/>
      <c r="B65" s="24"/>
      <c r="C65" s="24"/>
      <c r="D65" s="24"/>
      <c r="E65" s="24"/>
      <c r="F65" s="22"/>
      <c r="G65" s="22"/>
      <c r="H65" s="22"/>
    </row>
    <row r="66" spans="1:8" s="27" customFormat="1" ht="15" customHeight="1" x14ac:dyDescent="0.2">
      <c r="A66" s="23"/>
      <c r="B66" s="24"/>
      <c r="C66" s="24"/>
      <c r="D66" s="24"/>
      <c r="E66" s="24"/>
      <c r="F66" s="22"/>
      <c r="G66" s="22"/>
      <c r="H66" s="22"/>
    </row>
    <row r="67" spans="1:8" hidden="1" x14ac:dyDescent="0.2"/>
    <row r="68" spans="1:8" hidden="1" x14ac:dyDescent="0.2"/>
    <row r="69" spans="1:8" hidden="1" x14ac:dyDescent="0.2"/>
    <row r="70" spans="1:8" hidden="1" x14ac:dyDescent="0.2"/>
    <row r="71" spans="1:8" hidden="1" x14ac:dyDescent="0.2"/>
    <row r="72" spans="1:8" hidden="1" x14ac:dyDescent="0.2"/>
    <row r="73" spans="1:8" hidden="1" x14ac:dyDescent="0.2"/>
    <row r="74" spans="1:8" hidden="1" x14ac:dyDescent="0.2"/>
    <row r="75" spans="1:8" hidden="1" x14ac:dyDescent="0.2"/>
    <row r="76" spans="1:8" hidden="1" x14ac:dyDescent="0.2"/>
    <row r="77" spans="1:8" hidden="1" x14ac:dyDescent="0.2"/>
    <row r="78" spans="1:8" hidden="1" x14ac:dyDescent="0.2"/>
    <row r="79" spans="1:8" hidden="1" x14ac:dyDescent="0.2"/>
    <row r="80" spans="1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x14ac:dyDescent="0.2"/>
  </sheetData>
  <mergeCells count="1">
    <mergeCell ref="A12:D12"/>
  </mergeCells>
  <printOptions horizontalCentered="1" verticalCentered="1"/>
  <pageMargins left="0.15748031496062992" right="0.19685039370078741" top="0" bottom="0" header="0.31496062992125984" footer="0.31496062992125984"/>
  <pageSetup paperSize="9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8"/>
  <sheetViews>
    <sheetView showGridLines="0" zoomScaleNormal="100" zoomScaleSheetLayoutView="100" workbookViewId="0">
      <selection activeCell="A3" sqref="A3"/>
    </sheetView>
  </sheetViews>
  <sheetFormatPr baseColWidth="10" defaultRowHeight="12.75" zeroHeight="1" x14ac:dyDescent="0.2"/>
  <cols>
    <col min="1" max="1" width="12.42578125" style="23" customWidth="1"/>
    <col min="2" max="2" width="16.5703125" style="24" customWidth="1"/>
    <col min="3" max="3" width="18" style="24" customWidth="1"/>
    <col min="4" max="4" width="19.140625" style="24" customWidth="1"/>
    <col min="5" max="5" width="10.7109375" style="24" customWidth="1"/>
    <col min="6" max="7" width="10.7109375" style="22" customWidth="1"/>
    <col min="8" max="8" width="10.7109375" style="57" customWidth="1"/>
    <col min="9" max="9" width="10.85546875" style="22" bestFit="1" customWidth="1"/>
    <col min="10" max="16384" width="11.42578125" style="22"/>
  </cols>
  <sheetData>
    <row r="1" spans="1:11" ht="17.25" thickBot="1" x14ac:dyDescent="0.25">
      <c r="A1" s="20" t="str">
        <f>'5.01 Notice'!A9</f>
        <v>5.01 Les centres de formation d’apprentis : évolution des effectifs</v>
      </c>
      <c r="B1" s="20"/>
      <c r="C1" s="20"/>
      <c r="D1" s="20"/>
      <c r="E1" s="20"/>
    </row>
    <row r="2" spans="1:11" ht="13.5" thickTop="1" x14ac:dyDescent="0.2"/>
    <row r="3" spans="1:11" s="26" customFormat="1" ht="15.75" customHeight="1" x14ac:dyDescent="0.2">
      <c r="A3" s="25" t="str">
        <f>'5.01 Notice'!A19</f>
        <v>[4] Taux de scolarisation par âge en apprentissage</v>
      </c>
      <c r="H3" s="58"/>
      <c r="K3" s="27"/>
    </row>
    <row r="4" spans="1:11" x14ac:dyDescent="0.2"/>
    <row r="5" spans="1:11" s="27" customFormat="1" ht="33.75" x14ac:dyDescent="0.2">
      <c r="A5" s="28" t="s">
        <v>73</v>
      </c>
      <c r="B5" s="149" t="s">
        <v>288</v>
      </c>
      <c r="C5" s="149" t="s">
        <v>287</v>
      </c>
      <c r="D5" s="149" t="s">
        <v>269</v>
      </c>
      <c r="H5" s="59"/>
    </row>
    <row r="6" spans="1:11" s="27" customFormat="1" ht="15" customHeight="1" x14ac:dyDescent="0.2">
      <c r="A6" s="29" t="s">
        <v>104</v>
      </c>
      <c r="B6" s="30">
        <v>115</v>
      </c>
      <c r="C6" s="127">
        <f>+RSCTabX56[[#This Row],[Effectifs 2024-2025]]/RSCTabX56[[#Totals],[Effectifs 2024-2025]]</f>
        <v>4.3461829176114887E-2</v>
      </c>
      <c r="D6" s="177">
        <v>4.1075972373682296E-2</v>
      </c>
      <c r="G6" s="56"/>
      <c r="H6" s="59"/>
    </row>
    <row r="7" spans="1:11" s="27" customFormat="1" ht="15" customHeight="1" x14ac:dyDescent="0.2">
      <c r="A7" s="29" t="s">
        <v>58</v>
      </c>
      <c r="B7" s="30">
        <v>216</v>
      </c>
      <c r="C7" s="127">
        <f>+RSCTabX56[[#This Row],[Effectifs 2024-2025]]/RSCTabX56[[#Totals],[Effectifs 2024-2025]]</f>
        <v>8.1632653061224483E-2</v>
      </c>
      <c r="D7" s="177">
        <v>8.7241003271537623E-2</v>
      </c>
      <c r="G7" s="56"/>
      <c r="H7" s="59"/>
    </row>
    <row r="8" spans="1:11" s="27" customFormat="1" ht="15" customHeight="1" x14ac:dyDescent="0.2">
      <c r="A8" s="29" t="s">
        <v>59</v>
      </c>
      <c r="B8" s="30">
        <v>267</v>
      </c>
      <c r="C8" s="127">
        <f>+RSCTabX56[[#This Row],[Effectifs 2024-2025]]/RSCTabX56[[#Totals],[Effectifs 2024-2025]]</f>
        <v>0.10090702947845805</v>
      </c>
      <c r="D8" s="177">
        <v>8.7241003271537623E-2</v>
      </c>
      <c r="G8" s="56"/>
      <c r="H8" s="59"/>
    </row>
    <row r="9" spans="1:11" s="27" customFormat="1" ht="15" customHeight="1" x14ac:dyDescent="0.2">
      <c r="A9" s="29" t="s">
        <v>60</v>
      </c>
      <c r="B9" s="30">
        <v>317</v>
      </c>
      <c r="C9" s="127">
        <f>+RSCTabX56[[#This Row],[Effectifs 2024-2025]]/RSCTabX56[[#Totals],[Effectifs 2024-2025]]</f>
        <v>0.11980347694633409</v>
      </c>
      <c r="D9" s="177">
        <v>0.13304252998909488</v>
      </c>
      <c r="G9" s="56"/>
      <c r="H9" s="59"/>
    </row>
    <row r="10" spans="1:11" s="27" customFormat="1" ht="15" customHeight="1" x14ac:dyDescent="0.2">
      <c r="A10" s="29" t="s">
        <v>61</v>
      </c>
      <c r="B10" s="30">
        <v>411</v>
      </c>
      <c r="C10" s="127">
        <f>+RSCTabX56[[#This Row],[Effectifs 2024-2025]]/RSCTabX56[[#Totals],[Effectifs 2024-2025]]</f>
        <v>0.15532879818594103</v>
      </c>
      <c r="D10" s="177">
        <v>0.15267175572519084</v>
      </c>
      <c r="G10" s="56"/>
      <c r="H10" s="59"/>
    </row>
    <row r="11" spans="1:11" s="27" customFormat="1" ht="15" customHeight="1" x14ac:dyDescent="0.2">
      <c r="A11" s="29" t="s">
        <v>62</v>
      </c>
      <c r="B11" s="30">
        <v>393</v>
      </c>
      <c r="C11" s="127">
        <f>+RSCTabX56[[#This Row],[Effectifs 2024-2025]]/RSCTabX56[[#Totals],[Effectifs 2024-2025]]</f>
        <v>0.14852607709750568</v>
      </c>
      <c r="D11" s="177">
        <v>0.1217739003998546</v>
      </c>
      <c r="G11" s="56"/>
      <c r="H11" s="59"/>
    </row>
    <row r="12" spans="1:11" s="27" customFormat="1" ht="15" customHeight="1" x14ac:dyDescent="0.2">
      <c r="A12" s="29" t="s">
        <v>63</v>
      </c>
      <c r="B12" s="30">
        <v>240</v>
      </c>
      <c r="C12" s="127">
        <f>+RSCTabX56[[#This Row],[Effectifs 2024-2025]]/RSCTabX56[[#Totals],[Effectifs 2024-2025]]</f>
        <v>9.0702947845804988E-2</v>
      </c>
      <c r="D12" s="177">
        <v>9.8873137041075976E-2</v>
      </c>
      <c r="G12" s="56"/>
      <c r="H12" s="59"/>
    </row>
    <row r="13" spans="1:11" s="27" customFormat="1" ht="15" customHeight="1" x14ac:dyDescent="0.2">
      <c r="A13" s="29" t="s">
        <v>64</v>
      </c>
      <c r="B13" s="30">
        <v>206</v>
      </c>
      <c r="C13" s="127">
        <f>+RSCTabX56[[#This Row],[Effectifs 2024-2025]]/RSCTabX56[[#Totals],[Effectifs 2024-2025]]</f>
        <v>7.7853363567649284E-2</v>
      </c>
      <c r="D13" s="177">
        <v>7.1973827699018542E-2</v>
      </c>
      <c r="G13" s="56"/>
      <c r="H13" s="59"/>
    </row>
    <row r="14" spans="1:11" s="27" customFormat="1" ht="15" customHeight="1" x14ac:dyDescent="0.2">
      <c r="A14" s="29" t="s">
        <v>65</v>
      </c>
      <c r="B14" s="30">
        <v>125</v>
      </c>
      <c r="C14" s="127">
        <f>+RSCTabX56[[#This Row],[Effectifs 2024-2025]]/RSCTabX56[[#Totals],[Effectifs 2024-2025]]</f>
        <v>4.7241118669690101E-2</v>
      </c>
      <c r="D14" s="177">
        <v>5.6706652126499453E-2</v>
      </c>
      <c r="G14" s="56"/>
      <c r="H14" s="59"/>
    </row>
    <row r="15" spans="1:11" s="27" customFormat="1" ht="15" customHeight="1" x14ac:dyDescent="0.2">
      <c r="A15" s="29" t="s">
        <v>66</v>
      </c>
      <c r="B15" s="30">
        <v>81</v>
      </c>
      <c r="C15" s="127">
        <f>+RSCTabX56[[#This Row],[Effectifs 2024-2025]]/RSCTabX56[[#Totals],[Effectifs 2024-2025]]</f>
        <v>3.0612244897959183E-2</v>
      </c>
      <c r="D15" s="177">
        <v>3.3078880407124679E-2</v>
      </c>
      <c r="G15" s="56"/>
      <c r="H15" s="59"/>
    </row>
    <row r="16" spans="1:11" s="27" customFormat="1" ht="15" customHeight="1" x14ac:dyDescent="0.2">
      <c r="A16" s="29" t="s">
        <v>67</v>
      </c>
      <c r="B16" s="30">
        <v>56</v>
      </c>
      <c r="C16" s="127">
        <f>+RSCTabX56[[#This Row],[Effectifs 2024-2025]]/RSCTabX56[[#Totals],[Effectifs 2024-2025]]</f>
        <v>2.1164021164021163E-2</v>
      </c>
      <c r="D16" s="177">
        <v>2.6172300981461286E-2</v>
      </c>
      <c r="G16" s="56"/>
      <c r="H16" s="59"/>
    </row>
    <row r="17" spans="1:8" s="27" customFormat="1" ht="15" customHeight="1" x14ac:dyDescent="0.2">
      <c r="A17" s="29" t="s">
        <v>68</v>
      </c>
      <c r="B17" s="30">
        <v>40</v>
      </c>
      <c r="C17" s="127">
        <f>+RSCTabX56[[#This Row],[Effectifs 2024-2025]]/RSCTabX56[[#Totals],[Effectifs 2024-2025]]</f>
        <v>1.5117157974300832E-2</v>
      </c>
      <c r="D17" s="177">
        <v>1.8538713195201745E-2</v>
      </c>
      <c r="G17" s="56"/>
      <c r="H17" s="59"/>
    </row>
    <row r="18" spans="1:8" s="27" customFormat="1" ht="15" customHeight="1" x14ac:dyDescent="0.2">
      <c r="A18" s="29" t="s">
        <v>69</v>
      </c>
      <c r="B18" s="30">
        <v>34</v>
      </c>
      <c r="C18" s="127">
        <f>+RSCTabX56[[#This Row],[Effectifs 2024-2025]]/RSCTabX56[[#Totals],[Effectifs 2024-2025]]</f>
        <v>1.2849584278155708E-2</v>
      </c>
      <c r="D18" s="177">
        <v>1.3813158851326791E-2</v>
      </c>
      <c r="G18" s="56"/>
      <c r="H18" s="59"/>
    </row>
    <row r="19" spans="1:8" s="27" customFormat="1" ht="15" customHeight="1" x14ac:dyDescent="0.2">
      <c r="A19" s="29" t="s">
        <v>70</v>
      </c>
      <c r="B19" s="30">
        <v>27</v>
      </c>
      <c r="C19" s="127">
        <f>+RSCTabX56[[#This Row],[Effectifs 2024-2025]]/RSCTabX56[[#Totals],[Effectifs 2024-2025]]</f>
        <v>1.020408163265306E-2</v>
      </c>
      <c r="D19" s="177">
        <v>1.2722646310432569E-2</v>
      </c>
      <c r="G19" s="56"/>
      <c r="H19" s="59"/>
    </row>
    <row r="20" spans="1:8" s="27" customFormat="1" ht="15" customHeight="1" x14ac:dyDescent="0.2">
      <c r="A20" s="29" t="s">
        <v>71</v>
      </c>
      <c r="B20" s="30">
        <v>24</v>
      </c>
      <c r="C20" s="127">
        <f>+RSCTabX56[[#This Row],[Effectifs 2024-2025]]/RSCTabX56[[#Totals],[Effectifs 2024-2025]]</f>
        <v>9.0702947845804991E-3</v>
      </c>
      <c r="D20" s="177">
        <v>1.2359142130134497E-2</v>
      </c>
      <c r="G20" s="56"/>
      <c r="H20" s="59"/>
    </row>
    <row r="21" spans="1:8" s="27" customFormat="1" ht="15" customHeight="1" x14ac:dyDescent="0.2">
      <c r="A21" s="29" t="s">
        <v>72</v>
      </c>
      <c r="B21" s="30">
        <v>94</v>
      </c>
      <c r="C21" s="127">
        <f>+RSCTabX56[[#This Row],[Effectifs 2024-2025]]/RSCTabX56[[#Totals],[Effectifs 2024-2025]]</f>
        <v>3.5525321239606951E-2</v>
      </c>
      <c r="D21" s="177">
        <v>3.271537622682661E-2</v>
      </c>
      <c r="G21" s="56"/>
      <c r="H21" s="59"/>
    </row>
    <row r="22" spans="1:8" s="27" customFormat="1" ht="15" customHeight="1" x14ac:dyDescent="0.2">
      <c r="A22" s="174" t="s">
        <v>105</v>
      </c>
      <c r="B22" s="173">
        <f>SUM(B6:B21)</f>
        <v>2646</v>
      </c>
      <c r="C22" s="176">
        <f>SUM(C6:C21)</f>
        <v>1</v>
      </c>
      <c r="D22" s="175">
        <f>SUM(D6:D21)</f>
        <v>1</v>
      </c>
      <c r="G22" s="56"/>
      <c r="H22" s="59"/>
    </row>
    <row r="23" spans="1:8" s="27" customFormat="1" ht="15" customHeight="1" x14ac:dyDescent="0.2">
      <c r="A23" s="23"/>
      <c r="B23" s="24"/>
      <c r="C23" s="24"/>
      <c r="D23" s="24"/>
      <c r="E23" s="24"/>
      <c r="F23" s="22"/>
      <c r="G23" s="51"/>
      <c r="H23" s="57"/>
    </row>
    <row r="24" spans="1:8" s="27" customFormat="1" ht="15" customHeight="1" x14ac:dyDescent="0.2">
      <c r="A24" s="193" t="s">
        <v>14</v>
      </c>
      <c r="B24" s="193"/>
      <c r="C24" s="193"/>
      <c r="D24" s="193"/>
      <c r="E24" s="24"/>
      <c r="F24" s="22"/>
      <c r="G24" s="22"/>
      <c r="H24" s="57"/>
    </row>
    <row r="25" spans="1:8" s="27" customFormat="1" ht="15" customHeight="1" x14ac:dyDescent="0.2">
      <c r="A25" s="50"/>
      <c r="B25" s="49"/>
      <c r="C25" s="49"/>
      <c r="D25" s="49"/>
      <c r="E25" s="24"/>
      <c r="F25" s="22"/>
      <c r="G25" s="22"/>
      <c r="H25" s="57"/>
    </row>
    <row r="26" spans="1:8" s="27" customFormat="1" ht="15" customHeight="1" x14ac:dyDescent="0.2">
      <c r="A26" s="34"/>
      <c r="B26" s="35"/>
      <c r="C26" s="36"/>
      <c r="D26" s="35"/>
      <c r="E26" s="24"/>
      <c r="F26" s="22"/>
      <c r="G26" s="22"/>
      <c r="H26" s="57"/>
    </row>
    <row r="27" spans="1:8" s="27" customFormat="1" ht="15" customHeight="1" x14ac:dyDescent="0.2">
      <c r="A27" s="47" t="s">
        <v>15</v>
      </c>
      <c r="B27" s="37"/>
      <c r="C27" s="37"/>
      <c r="D27" s="37"/>
      <c r="E27" s="24"/>
      <c r="F27" s="22"/>
      <c r="G27" s="22"/>
      <c r="H27" s="57"/>
    </row>
    <row r="28" spans="1:8" s="27" customFormat="1" ht="15" customHeight="1" x14ac:dyDescent="0.2">
      <c r="A28" s="48" t="s">
        <v>57</v>
      </c>
      <c r="B28" s="24"/>
      <c r="C28" s="24"/>
      <c r="D28" s="24"/>
      <c r="E28" s="24"/>
      <c r="F28" s="22"/>
      <c r="G28" s="22"/>
      <c r="H28" s="57"/>
    </row>
    <row r="29" spans="1:8" s="27" customFormat="1" ht="15" customHeight="1" x14ac:dyDescent="0.2">
      <c r="A29" s="39"/>
      <c r="B29" s="24"/>
      <c r="C29" s="24"/>
      <c r="D29" s="24"/>
      <c r="E29" s="24"/>
      <c r="F29" s="22"/>
      <c r="G29" s="22"/>
      <c r="H29" s="57"/>
    </row>
    <row r="30" spans="1:8" s="27" customFormat="1" ht="15" customHeight="1" x14ac:dyDescent="0.2">
      <c r="A30" s="38"/>
      <c r="B30" s="24"/>
      <c r="C30" s="24"/>
      <c r="D30" s="24"/>
      <c r="E30" s="24"/>
      <c r="F30" s="22"/>
      <c r="G30" s="22"/>
      <c r="H30" s="57"/>
    </row>
    <row r="31" spans="1:8" s="27" customFormat="1" ht="15" customHeight="1" x14ac:dyDescent="0.2">
      <c r="A31" s="23"/>
      <c r="B31" s="24"/>
      <c r="C31" s="24"/>
      <c r="D31" s="24"/>
      <c r="E31" s="24"/>
      <c r="F31" s="22"/>
      <c r="G31" s="22"/>
      <c r="H31" s="57"/>
    </row>
    <row r="32" spans="1:8" s="33" customFormat="1" ht="15" customHeight="1" x14ac:dyDescent="0.2">
      <c r="A32" s="23"/>
      <c r="B32" s="24"/>
      <c r="C32" s="24"/>
      <c r="D32" s="24"/>
      <c r="E32" s="24"/>
      <c r="F32" s="22"/>
      <c r="G32" s="22"/>
      <c r="H32" s="57"/>
    </row>
    <row r="33" spans="1:9" s="27" customFormat="1" ht="15" customHeight="1" x14ac:dyDescent="0.2">
      <c r="A33" s="23"/>
      <c r="B33" s="24"/>
      <c r="C33" s="24"/>
      <c r="D33" s="24"/>
      <c r="E33" s="24"/>
      <c r="F33" s="22"/>
      <c r="G33" s="22"/>
      <c r="H33" s="57"/>
    </row>
    <row r="34" spans="1:9" s="27" customFormat="1" ht="15" customHeight="1" x14ac:dyDescent="0.2">
      <c r="A34" s="23"/>
      <c r="B34" s="24"/>
      <c r="C34" s="24"/>
      <c r="D34" s="24"/>
      <c r="E34" s="24"/>
      <c r="F34" s="22"/>
      <c r="G34" s="22"/>
      <c r="H34" s="57"/>
      <c r="I34" s="22"/>
    </row>
    <row r="35" spans="1:9" s="27" customFormat="1" ht="15" customHeight="1" x14ac:dyDescent="0.2">
      <c r="A35" s="23"/>
      <c r="B35" s="24"/>
      <c r="C35" s="24"/>
      <c r="D35" s="24"/>
      <c r="E35" s="24"/>
      <c r="F35" s="22"/>
      <c r="G35" s="22"/>
      <c r="H35" s="57"/>
      <c r="I35" s="22"/>
    </row>
    <row r="36" spans="1:9" s="27" customFormat="1" ht="15" customHeight="1" x14ac:dyDescent="0.2">
      <c r="A36" s="23"/>
      <c r="B36" s="24"/>
      <c r="C36" s="24"/>
      <c r="D36" s="24"/>
      <c r="E36" s="24"/>
      <c r="F36" s="22"/>
      <c r="G36" s="22"/>
      <c r="H36" s="57"/>
      <c r="I36" s="22"/>
    </row>
    <row r="37" spans="1:9" s="27" customFormat="1" ht="15" customHeight="1" x14ac:dyDescent="0.2">
      <c r="A37" s="23"/>
      <c r="B37" s="24"/>
      <c r="C37" s="24"/>
      <c r="D37" s="24"/>
      <c r="E37" s="24"/>
      <c r="F37" s="22"/>
      <c r="G37" s="22"/>
      <c r="H37" s="57"/>
      <c r="I37" s="22"/>
    </row>
    <row r="38" spans="1:9" s="27" customFormat="1" ht="15" customHeight="1" x14ac:dyDescent="0.2">
      <c r="A38" s="23"/>
      <c r="B38" s="24"/>
      <c r="C38" s="24"/>
      <c r="D38" s="24"/>
      <c r="E38" s="24"/>
      <c r="F38" s="22"/>
      <c r="G38" s="22"/>
      <c r="H38" s="57"/>
      <c r="I38" s="22"/>
    </row>
    <row r="39" spans="1:9" s="27" customFormat="1" ht="15" customHeight="1" x14ac:dyDescent="0.2">
      <c r="A39" s="23"/>
      <c r="B39" s="24"/>
      <c r="C39" s="24"/>
      <c r="D39" s="24"/>
      <c r="E39" s="24"/>
      <c r="F39" s="22"/>
      <c r="G39" s="22"/>
      <c r="H39" s="57"/>
      <c r="I39" s="22"/>
    </row>
    <row r="40" spans="1:9" s="27" customFormat="1" ht="15" customHeight="1" x14ac:dyDescent="0.2">
      <c r="A40" s="23"/>
      <c r="B40" s="24"/>
      <c r="C40" s="24"/>
      <c r="D40" s="24"/>
      <c r="E40" s="24"/>
      <c r="F40" s="22"/>
      <c r="G40" s="22"/>
      <c r="H40" s="57"/>
      <c r="I40" s="22"/>
    </row>
    <row r="41" spans="1:9" s="27" customFormat="1" ht="15" customHeight="1" x14ac:dyDescent="0.2">
      <c r="A41" s="23"/>
      <c r="B41" s="24"/>
      <c r="C41" s="24"/>
      <c r="D41" s="24"/>
      <c r="E41" s="24"/>
      <c r="F41" s="22"/>
      <c r="G41" s="22"/>
      <c r="H41" s="57"/>
      <c r="I41" s="22"/>
    </row>
    <row r="42" spans="1:9" s="27" customFormat="1" ht="15" customHeight="1" x14ac:dyDescent="0.2">
      <c r="A42" s="23"/>
      <c r="B42" s="24"/>
      <c r="C42" s="24"/>
      <c r="D42" s="24"/>
      <c r="E42" s="24"/>
      <c r="F42" s="22"/>
      <c r="G42" s="22"/>
      <c r="H42" s="57"/>
      <c r="I42" s="22"/>
    </row>
    <row r="43" spans="1:9" s="27" customFormat="1" ht="15" customHeight="1" x14ac:dyDescent="0.2">
      <c r="A43" s="23"/>
      <c r="B43" s="24"/>
      <c r="C43" s="24"/>
      <c r="D43" s="24"/>
      <c r="E43" s="24"/>
      <c r="F43" s="22"/>
      <c r="G43" s="22"/>
      <c r="H43" s="57"/>
      <c r="I43" s="22"/>
    </row>
    <row r="44" spans="1:9" s="27" customFormat="1" ht="15" customHeight="1" x14ac:dyDescent="0.2">
      <c r="A44" s="23"/>
      <c r="B44" s="24"/>
      <c r="C44" s="24"/>
      <c r="D44" s="24"/>
      <c r="E44" s="24"/>
      <c r="F44" s="22"/>
      <c r="G44" s="22"/>
      <c r="H44" s="57"/>
      <c r="I44" s="22"/>
    </row>
    <row r="45" spans="1:9" s="27" customFormat="1" ht="15" customHeight="1" x14ac:dyDescent="0.2">
      <c r="A45" s="23"/>
      <c r="B45" s="24"/>
      <c r="C45" s="24"/>
      <c r="D45" s="24"/>
      <c r="E45" s="24"/>
      <c r="F45" s="22"/>
      <c r="G45" s="22"/>
      <c r="H45" s="57"/>
      <c r="I45" s="22"/>
    </row>
    <row r="46" spans="1:9" s="27" customFormat="1" ht="15" customHeight="1" x14ac:dyDescent="0.2">
      <c r="A46" s="23"/>
      <c r="B46" s="24"/>
      <c r="C46" s="24"/>
      <c r="D46" s="24"/>
      <c r="E46" s="24"/>
      <c r="F46" s="22"/>
      <c r="G46" s="22"/>
      <c r="H46" s="57"/>
      <c r="I46" s="22"/>
    </row>
    <row r="47" spans="1:9" s="27" customFormat="1" ht="15" customHeight="1" x14ac:dyDescent="0.2">
      <c r="A47" s="23"/>
      <c r="B47" s="24"/>
      <c r="C47" s="24"/>
      <c r="D47" s="24"/>
      <c r="E47" s="24"/>
      <c r="F47" s="22"/>
      <c r="G47" s="22"/>
      <c r="H47" s="57"/>
      <c r="I47" s="22"/>
    </row>
    <row r="48" spans="1:9" s="33" customFormat="1" ht="15" customHeight="1" x14ac:dyDescent="0.2">
      <c r="A48" s="23"/>
      <c r="B48" s="24"/>
      <c r="C48" s="24"/>
      <c r="D48" s="24"/>
      <c r="E48" s="24"/>
      <c r="F48" s="22"/>
      <c r="G48" s="22"/>
      <c r="H48" s="57"/>
      <c r="I48" s="22"/>
    </row>
    <row r="49" spans="1:9" s="27" customFormat="1" ht="15" customHeight="1" x14ac:dyDescent="0.2">
      <c r="A49" s="23"/>
      <c r="B49" s="24"/>
      <c r="C49" s="24"/>
      <c r="D49" s="24"/>
      <c r="E49" s="24"/>
      <c r="F49" s="22"/>
      <c r="G49" s="22"/>
      <c r="H49" s="57"/>
      <c r="I49" s="22"/>
    </row>
    <row r="50" spans="1:9" s="27" customFormat="1" ht="15" customHeight="1" x14ac:dyDescent="0.2">
      <c r="A50" s="23"/>
      <c r="B50" s="24"/>
      <c r="C50" s="24"/>
      <c r="D50" s="24"/>
      <c r="E50" s="24"/>
      <c r="F50" s="22"/>
      <c r="G50" s="22"/>
      <c r="H50" s="57"/>
      <c r="I50" s="22"/>
    </row>
    <row r="51" spans="1:9" s="27" customFormat="1" ht="15" customHeight="1" x14ac:dyDescent="0.2">
      <c r="A51" s="23"/>
      <c r="B51" s="24"/>
      <c r="C51" s="24"/>
      <c r="D51" s="24"/>
      <c r="E51" s="24"/>
      <c r="F51" s="22"/>
      <c r="G51" s="22"/>
      <c r="H51" s="57"/>
      <c r="I51" s="22"/>
    </row>
    <row r="52" spans="1:9" s="27" customFormat="1" ht="15" customHeight="1" x14ac:dyDescent="0.2">
      <c r="A52" s="23"/>
      <c r="B52" s="24"/>
      <c r="C52" s="24"/>
      <c r="D52" s="24"/>
      <c r="E52" s="24"/>
      <c r="F52" s="22"/>
      <c r="G52" s="22"/>
      <c r="H52" s="57"/>
      <c r="I52" s="22"/>
    </row>
    <row r="53" spans="1:9" s="27" customFormat="1" ht="15" customHeight="1" x14ac:dyDescent="0.2">
      <c r="A53" s="23"/>
      <c r="B53" s="24"/>
      <c r="C53" s="24"/>
      <c r="D53" s="24"/>
      <c r="E53" s="24"/>
      <c r="F53" s="22"/>
      <c r="G53" s="22"/>
      <c r="H53" s="57"/>
      <c r="I53" s="22"/>
    </row>
    <row r="54" spans="1:9" s="27" customFormat="1" ht="15" customHeight="1" x14ac:dyDescent="0.2">
      <c r="A54" s="23"/>
      <c r="B54" s="24"/>
      <c r="C54" s="24"/>
      <c r="D54" s="24"/>
      <c r="E54" s="24"/>
      <c r="F54" s="22"/>
      <c r="G54" s="22"/>
      <c r="H54" s="57"/>
      <c r="I54" s="22"/>
    </row>
    <row r="55" spans="1:9" s="27" customFormat="1" ht="15" customHeight="1" x14ac:dyDescent="0.2">
      <c r="A55" s="23"/>
      <c r="B55" s="24"/>
      <c r="C55" s="24"/>
      <c r="D55" s="24"/>
      <c r="E55" s="24"/>
      <c r="F55" s="22"/>
      <c r="G55" s="22"/>
      <c r="H55" s="57"/>
      <c r="I55" s="22"/>
    </row>
    <row r="56" spans="1:9" s="33" customFormat="1" ht="15" customHeight="1" x14ac:dyDescent="0.2">
      <c r="A56" s="23"/>
      <c r="B56" s="24"/>
      <c r="C56" s="24"/>
      <c r="D56" s="24"/>
      <c r="E56" s="24"/>
      <c r="F56" s="22"/>
      <c r="G56" s="22"/>
      <c r="H56" s="57"/>
      <c r="I56" s="22"/>
    </row>
    <row r="57" spans="1:9" s="27" customFormat="1" ht="15" customHeight="1" x14ac:dyDescent="0.2">
      <c r="A57" s="23"/>
      <c r="B57" s="24"/>
      <c r="C57" s="24"/>
      <c r="D57" s="24"/>
      <c r="E57" s="24"/>
      <c r="F57" s="22"/>
      <c r="G57" s="22"/>
      <c r="H57" s="57"/>
      <c r="I57" s="22"/>
    </row>
    <row r="58" spans="1:9" s="27" customFormat="1" ht="15" customHeight="1" x14ac:dyDescent="0.2">
      <c r="A58" s="23"/>
      <c r="B58" s="24"/>
      <c r="C58" s="24"/>
      <c r="D58" s="24"/>
      <c r="E58" s="24"/>
      <c r="F58" s="22"/>
      <c r="G58" s="22"/>
      <c r="H58" s="57"/>
      <c r="I58" s="22"/>
    </row>
    <row r="59" spans="1:9" s="27" customFormat="1" ht="15" customHeight="1" x14ac:dyDescent="0.2">
      <c r="A59" s="23"/>
      <c r="B59" s="24"/>
      <c r="C59" s="24"/>
      <c r="D59" s="24"/>
      <c r="E59" s="24"/>
      <c r="F59" s="22"/>
      <c r="G59" s="22"/>
      <c r="H59" s="57"/>
      <c r="I59" s="22"/>
    </row>
    <row r="60" spans="1:9" s="27" customFormat="1" ht="15" customHeight="1" x14ac:dyDescent="0.2">
      <c r="A60" s="23"/>
      <c r="B60" s="24"/>
      <c r="C60" s="24"/>
      <c r="D60" s="24"/>
      <c r="E60" s="24"/>
      <c r="F60" s="22"/>
      <c r="G60" s="22"/>
      <c r="H60" s="57"/>
      <c r="I60" s="22"/>
    </row>
    <row r="61" spans="1:9" s="27" customFormat="1" ht="15" customHeight="1" x14ac:dyDescent="0.2">
      <c r="A61" s="23"/>
      <c r="B61" s="24"/>
      <c r="C61" s="24"/>
      <c r="D61" s="24"/>
      <c r="E61" s="24"/>
      <c r="F61" s="22"/>
      <c r="G61" s="22"/>
      <c r="H61" s="57"/>
      <c r="I61" s="22"/>
    </row>
    <row r="62" spans="1:9" s="27" customFormat="1" ht="15" customHeight="1" x14ac:dyDescent="0.2">
      <c r="A62" s="23"/>
      <c r="B62" s="24"/>
      <c r="C62" s="24"/>
      <c r="D62" s="24"/>
      <c r="E62" s="24"/>
      <c r="F62" s="22"/>
      <c r="G62" s="22"/>
      <c r="H62" s="57"/>
      <c r="I62" s="22"/>
    </row>
    <row r="63" spans="1:9" s="27" customFormat="1" ht="15" customHeight="1" x14ac:dyDescent="0.2">
      <c r="A63" s="23"/>
      <c r="B63" s="24"/>
      <c r="C63" s="24"/>
      <c r="D63" s="24"/>
      <c r="E63" s="24"/>
      <c r="F63" s="22"/>
      <c r="G63" s="22"/>
      <c r="H63" s="57"/>
      <c r="I63" s="22"/>
    </row>
    <row r="64" spans="1:9" s="33" customFormat="1" ht="15" customHeight="1" x14ac:dyDescent="0.2">
      <c r="A64" s="23"/>
      <c r="B64" s="24"/>
      <c r="C64" s="24"/>
      <c r="D64" s="24"/>
      <c r="E64" s="24"/>
      <c r="F64" s="22"/>
      <c r="G64" s="22"/>
      <c r="H64" s="57"/>
      <c r="I64" s="22"/>
    </row>
    <row r="65" spans="1:9" s="27" customFormat="1" ht="15" customHeight="1" x14ac:dyDescent="0.2">
      <c r="A65" s="23"/>
      <c r="B65" s="24"/>
      <c r="C65" s="24"/>
      <c r="D65" s="24"/>
      <c r="E65" s="24"/>
      <c r="F65" s="22"/>
      <c r="G65" s="22"/>
      <c r="H65" s="57"/>
      <c r="I65" s="22"/>
    </row>
    <row r="66" spans="1:9" s="27" customFormat="1" ht="15" customHeight="1" x14ac:dyDescent="0.2">
      <c r="A66" s="23"/>
      <c r="B66" s="24"/>
      <c r="C66" s="24"/>
      <c r="D66" s="24"/>
      <c r="E66" s="24"/>
      <c r="F66" s="22"/>
      <c r="G66" s="22"/>
      <c r="H66" s="57"/>
      <c r="I66" s="22"/>
    </row>
    <row r="67" spans="1:9" s="27" customFormat="1" ht="15" customHeight="1" x14ac:dyDescent="0.2">
      <c r="A67" s="23"/>
      <c r="B67" s="24"/>
      <c r="C67" s="24"/>
      <c r="D67" s="24"/>
      <c r="E67" s="24"/>
      <c r="F67" s="22"/>
      <c r="G67" s="22"/>
      <c r="H67" s="57"/>
      <c r="I67" s="22"/>
    </row>
    <row r="68" spans="1:9" s="27" customFormat="1" ht="15" customHeight="1" x14ac:dyDescent="0.2">
      <c r="A68" s="23"/>
      <c r="B68" s="24"/>
      <c r="C68" s="24"/>
      <c r="D68" s="24"/>
      <c r="E68" s="24"/>
      <c r="F68" s="22"/>
      <c r="G68" s="22"/>
      <c r="H68" s="57"/>
      <c r="I68" s="22"/>
    </row>
    <row r="69" spans="1:9" s="27" customFormat="1" ht="15" customHeight="1" x14ac:dyDescent="0.2">
      <c r="A69" s="23"/>
      <c r="B69" s="24"/>
      <c r="C69" s="24"/>
      <c r="D69" s="24"/>
      <c r="E69" s="24"/>
      <c r="F69" s="22"/>
      <c r="G69" s="22"/>
      <c r="H69" s="57"/>
      <c r="I69" s="22"/>
    </row>
    <row r="70" spans="1:9" s="27" customFormat="1" ht="15" customHeight="1" x14ac:dyDescent="0.2">
      <c r="A70" s="23"/>
      <c r="B70" s="24"/>
      <c r="C70" s="24"/>
      <c r="D70" s="24"/>
      <c r="E70" s="24"/>
      <c r="F70" s="22"/>
      <c r="G70" s="22"/>
      <c r="H70" s="57"/>
      <c r="I70" s="22"/>
    </row>
    <row r="71" spans="1:9" s="27" customFormat="1" ht="15" customHeight="1" x14ac:dyDescent="0.2">
      <c r="A71" s="23"/>
      <c r="B71" s="24"/>
      <c r="C71" s="24"/>
      <c r="D71" s="24"/>
      <c r="E71" s="24"/>
      <c r="F71" s="22"/>
      <c r="G71" s="22"/>
      <c r="H71" s="57"/>
      <c r="I71" s="22"/>
    </row>
    <row r="72" spans="1:9" s="27" customFormat="1" ht="15" customHeight="1" x14ac:dyDescent="0.2">
      <c r="A72" s="23"/>
      <c r="B72" s="24"/>
      <c r="C72" s="24"/>
      <c r="D72" s="24"/>
      <c r="E72" s="24"/>
      <c r="F72" s="22"/>
      <c r="G72" s="22"/>
      <c r="H72" s="57"/>
      <c r="I72" s="22"/>
    </row>
    <row r="73" spans="1:9" s="27" customFormat="1" ht="15" customHeight="1" x14ac:dyDescent="0.2">
      <c r="A73" s="23"/>
      <c r="B73" s="24"/>
      <c r="C73" s="24"/>
      <c r="D73" s="24"/>
      <c r="E73" s="24"/>
      <c r="F73" s="22"/>
      <c r="G73" s="22"/>
      <c r="H73" s="57"/>
      <c r="I73" s="22"/>
    </row>
    <row r="74" spans="1:9" s="27" customFormat="1" ht="15" customHeight="1" x14ac:dyDescent="0.2">
      <c r="A74" s="23"/>
      <c r="B74" s="24"/>
      <c r="C74" s="24"/>
      <c r="D74" s="24"/>
      <c r="E74" s="24"/>
      <c r="F74" s="22"/>
      <c r="G74" s="22"/>
      <c r="H74" s="57"/>
      <c r="I74" s="22"/>
    </row>
    <row r="75" spans="1:9" s="27" customFormat="1" ht="15" customHeight="1" x14ac:dyDescent="0.2">
      <c r="A75" s="23"/>
      <c r="B75" s="24"/>
      <c r="C75" s="24"/>
      <c r="D75" s="24"/>
      <c r="E75" s="24"/>
      <c r="F75" s="22"/>
      <c r="G75" s="22"/>
      <c r="H75" s="57"/>
      <c r="I75" s="22"/>
    </row>
    <row r="76" spans="1:9" s="27" customFormat="1" ht="15" customHeight="1" x14ac:dyDescent="0.2">
      <c r="A76" s="23"/>
      <c r="B76" s="24"/>
      <c r="C76" s="24"/>
      <c r="D76" s="24"/>
      <c r="E76" s="24"/>
      <c r="F76" s="22"/>
      <c r="G76" s="22"/>
      <c r="H76" s="57"/>
      <c r="I76" s="22"/>
    </row>
    <row r="77" spans="1:9" s="27" customFormat="1" ht="15" customHeight="1" x14ac:dyDescent="0.2">
      <c r="A77" s="23"/>
      <c r="B77" s="24"/>
      <c r="C77" s="24"/>
      <c r="D77" s="24"/>
      <c r="E77" s="24"/>
      <c r="F77" s="22"/>
      <c r="G77" s="22"/>
      <c r="H77" s="57"/>
      <c r="I77" s="22"/>
    </row>
    <row r="78" spans="1:9" s="27" customFormat="1" ht="15" customHeight="1" x14ac:dyDescent="0.2">
      <c r="A78" s="23"/>
      <c r="B78" s="24"/>
      <c r="C78" s="24"/>
      <c r="D78" s="24"/>
      <c r="E78" s="24"/>
      <c r="F78" s="22"/>
      <c r="G78" s="22"/>
      <c r="H78" s="57"/>
      <c r="I78" s="22"/>
    </row>
    <row r="79" spans="1:9" s="27" customFormat="1" ht="15" customHeight="1" x14ac:dyDescent="0.2">
      <c r="A79" s="23"/>
      <c r="B79" s="24"/>
      <c r="C79" s="24"/>
      <c r="D79" s="24"/>
      <c r="E79" s="24"/>
      <c r="F79" s="22"/>
      <c r="G79" s="22"/>
      <c r="H79" s="57"/>
      <c r="I79" s="22"/>
    </row>
    <row r="80" spans="1:9" s="33" customFormat="1" ht="15" customHeight="1" x14ac:dyDescent="0.2">
      <c r="A80" s="23"/>
      <c r="B80" s="24"/>
      <c r="C80" s="24"/>
      <c r="D80" s="24"/>
      <c r="E80" s="24"/>
      <c r="F80" s="22"/>
      <c r="G80" s="22"/>
      <c r="H80" s="57"/>
      <c r="I80" s="22"/>
    </row>
    <row r="81" spans="1:9" s="27" customFormat="1" ht="15" customHeight="1" x14ac:dyDescent="0.2">
      <c r="A81" s="23"/>
      <c r="B81" s="24"/>
      <c r="C81" s="24"/>
      <c r="D81" s="24"/>
      <c r="E81" s="24"/>
      <c r="F81" s="22"/>
      <c r="G81" s="22"/>
      <c r="H81" s="57"/>
      <c r="I81" s="22"/>
    </row>
    <row r="82" spans="1:9" s="27" customFormat="1" ht="15" customHeight="1" x14ac:dyDescent="0.2">
      <c r="A82" s="23"/>
      <c r="B82" s="24"/>
      <c r="C82" s="24"/>
      <c r="D82" s="24"/>
      <c r="E82" s="24"/>
      <c r="F82" s="22"/>
      <c r="G82" s="22"/>
      <c r="H82" s="57"/>
      <c r="I82" s="22"/>
    </row>
    <row r="83" spans="1:9" s="27" customFormat="1" ht="15" customHeight="1" x14ac:dyDescent="0.2">
      <c r="A83" s="23"/>
      <c r="B83" s="24"/>
      <c r="C83" s="24"/>
      <c r="D83" s="24"/>
      <c r="E83" s="24"/>
      <c r="F83" s="22"/>
      <c r="G83" s="22"/>
      <c r="H83" s="57"/>
      <c r="I83" s="22"/>
    </row>
    <row r="84" spans="1:9" s="27" customFormat="1" ht="15" customHeight="1" x14ac:dyDescent="0.2">
      <c r="A84" s="23"/>
      <c r="B84" s="24"/>
      <c r="C84" s="24"/>
      <c r="D84" s="24"/>
      <c r="E84" s="24"/>
      <c r="F84" s="22"/>
      <c r="G84" s="22"/>
      <c r="H84" s="57"/>
      <c r="I84" s="22"/>
    </row>
    <row r="85" spans="1:9" s="27" customFormat="1" ht="15" customHeight="1" x14ac:dyDescent="0.2">
      <c r="A85" s="23"/>
      <c r="B85" s="24"/>
      <c r="C85" s="24"/>
      <c r="D85" s="24"/>
      <c r="E85" s="24"/>
      <c r="F85" s="22"/>
      <c r="G85" s="22"/>
      <c r="H85" s="57"/>
      <c r="I85" s="22"/>
    </row>
    <row r="86" spans="1:9" s="27" customFormat="1" ht="15" customHeight="1" x14ac:dyDescent="0.2">
      <c r="A86" s="23"/>
      <c r="B86" s="24"/>
      <c r="C86" s="24"/>
      <c r="D86" s="24"/>
      <c r="E86" s="24"/>
      <c r="F86" s="22"/>
      <c r="G86" s="22"/>
      <c r="H86" s="57"/>
      <c r="I86" s="22"/>
    </row>
    <row r="87" spans="1:9" hidden="1" x14ac:dyDescent="0.2"/>
    <row r="88" spans="1:9" hidden="1" x14ac:dyDescent="0.2"/>
    <row r="89" spans="1:9" hidden="1" x14ac:dyDescent="0.2"/>
    <row r="90" spans="1:9" hidden="1" x14ac:dyDescent="0.2"/>
    <row r="91" spans="1:9" hidden="1" x14ac:dyDescent="0.2"/>
    <row r="92" spans="1:9" hidden="1" x14ac:dyDescent="0.2"/>
    <row r="93" spans="1:9" hidden="1" x14ac:dyDescent="0.2"/>
    <row r="94" spans="1:9" hidden="1" x14ac:dyDescent="0.2"/>
    <row r="95" spans="1:9" hidden="1" x14ac:dyDescent="0.2"/>
    <row r="96" spans="1:9" hidden="1" x14ac:dyDescent="0.2"/>
    <row r="97" spans="2:11" hidden="1" x14ac:dyDescent="0.2"/>
    <row r="98" spans="2:11" hidden="1" x14ac:dyDescent="0.2"/>
    <row r="99" spans="2:11" hidden="1" x14ac:dyDescent="0.2"/>
    <row r="100" spans="2:11" s="23" customFormat="1" hidden="1" x14ac:dyDescent="0.2">
      <c r="B100" s="24"/>
      <c r="C100" s="24"/>
      <c r="D100" s="24"/>
      <c r="E100" s="24"/>
      <c r="F100" s="22"/>
      <c r="G100" s="22"/>
      <c r="H100" s="57"/>
      <c r="I100" s="22"/>
      <c r="J100" s="22"/>
      <c r="K100" s="22"/>
    </row>
    <row r="101" spans="2:11" s="23" customFormat="1" hidden="1" x14ac:dyDescent="0.2">
      <c r="B101" s="24"/>
      <c r="C101" s="24"/>
      <c r="D101" s="24"/>
      <c r="E101" s="24"/>
      <c r="F101" s="22"/>
      <c r="G101" s="22"/>
      <c r="H101" s="57"/>
      <c r="I101" s="22"/>
      <c r="J101" s="22"/>
      <c r="K101" s="22"/>
    </row>
    <row r="102" spans="2:11" s="23" customFormat="1" hidden="1" x14ac:dyDescent="0.2">
      <c r="B102" s="24"/>
      <c r="C102" s="24"/>
      <c r="D102" s="24"/>
      <c r="E102" s="24"/>
      <c r="F102" s="22"/>
      <c r="G102" s="22"/>
      <c r="H102" s="57"/>
      <c r="I102" s="22"/>
      <c r="J102" s="22"/>
      <c r="K102" s="22"/>
    </row>
    <row r="103" spans="2:11" s="23" customFormat="1" hidden="1" x14ac:dyDescent="0.2">
      <c r="B103" s="24"/>
      <c r="C103" s="24"/>
      <c r="D103" s="24"/>
      <c r="E103" s="24"/>
      <c r="F103" s="22"/>
      <c r="G103" s="22"/>
      <c r="H103" s="57"/>
      <c r="I103" s="22"/>
      <c r="J103" s="22"/>
      <c r="K103" s="22"/>
    </row>
    <row r="104" spans="2:11" s="23" customFormat="1" hidden="1" x14ac:dyDescent="0.2">
      <c r="B104" s="24"/>
      <c r="C104" s="24"/>
      <c r="D104" s="24"/>
      <c r="E104" s="24"/>
      <c r="F104" s="22"/>
      <c r="G104" s="22"/>
      <c r="H104" s="57"/>
      <c r="I104" s="22"/>
      <c r="J104" s="22"/>
      <c r="K104" s="22"/>
    </row>
    <row r="105" spans="2:11" s="23" customFormat="1" hidden="1" x14ac:dyDescent="0.2">
      <c r="B105" s="24"/>
      <c r="C105" s="24"/>
      <c r="D105" s="24"/>
      <c r="E105" s="24"/>
      <c r="F105" s="22"/>
      <c r="G105" s="22"/>
      <c r="H105" s="57"/>
      <c r="I105" s="22"/>
      <c r="J105" s="22"/>
      <c r="K105" s="22"/>
    </row>
    <row r="106" spans="2:11" s="23" customFormat="1" hidden="1" x14ac:dyDescent="0.2">
      <c r="B106" s="24"/>
      <c r="C106" s="24"/>
      <c r="D106" s="24"/>
      <c r="E106" s="24"/>
      <c r="F106" s="22"/>
      <c r="G106" s="22"/>
      <c r="H106" s="57"/>
      <c r="I106" s="22"/>
      <c r="J106" s="22"/>
      <c r="K106" s="22"/>
    </row>
    <row r="107" spans="2:11" s="23" customFormat="1" hidden="1" x14ac:dyDescent="0.2">
      <c r="B107" s="24"/>
      <c r="C107" s="24"/>
      <c r="D107" s="24"/>
      <c r="E107" s="24"/>
      <c r="F107" s="22"/>
      <c r="G107" s="22"/>
      <c r="H107" s="57"/>
      <c r="I107" s="22"/>
      <c r="J107" s="22"/>
      <c r="K107" s="22"/>
    </row>
    <row r="108" spans="2:11" s="23" customFormat="1" hidden="1" x14ac:dyDescent="0.2">
      <c r="B108" s="24"/>
      <c r="C108" s="24"/>
      <c r="D108" s="24"/>
      <c r="E108" s="24"/>
      <c r="F108" s="22"/>
      <c r="G108" s="22"/>
      <c r="H108" s="57"/>
      <c r="I108" s="22"/>
      <c r="J108" s="22"/>
      <c r="K108" s="22"/>
    </row>
    <row r="109" spans="2:11" s="23" customFormat="1" hidden="1" x14ac:dyDescent="0.2">
      <c r="B109" s="24"/>
      <c r="C109" s="24"/>
      <c r="D109" s="24"/>
      <c r="E109" s="24"/>
      <c r="F109" s="22"/>
      <c r="G109" s="22"/>
      <c r="H109" s="57"/>
      <c r="I109" s="22"/>
      <c r="J109" s="22"/>
      <c r="K109" s="22"/>
    </row>
    <row r="110" spans="2:11" s="23" customFormat="1" hidden="1" x14ac:dyDescent="0.2">
      <c r="B110" s="24"/>
      <c r="C110" s="24"/>
      <c r="D110" s="24"/>
      <c r="E110" s="24"/>
      <c r="F110" s="22"/>
      <c r="G110" s="22"/>
      <c r="H110" s="57"/>
      <c r="I110" s="22"/>
      <c r="J110" s="22"/>
      <c r="K110" s="22"/>
    </row>
    <row r="111" spans="2:11" s="23" customFormat="1" hidden="1" x14ac:dyDescent="0.2">
      <c r="B111" s="24"/>
      <c r="C111" s="24"/>
      <c r="D111" s="24"/>
      <c r="E111" s="24"/>
      <c r="F111" s="22"/>
      <c r="G111" s="22"/>
      <c r="H111" s="57"/>
      <c r="I111" s="22"/>
      <c r="J111" s="22"/>
      <c r="K111" s="22"/>
    </row>
    <row r="112" spans="2:11" s="23" customFormat="1" hidden="1" x14ac:dyDescent="0.2">
      <c r="B112" s="24"/>
      <c r="C112" s="24"/>
      <c r="D112" s="24"/>
      <c r="E112" s="24"/>
      <c r="F112" s="22"/>
      <c r="G112" s="22"/>
      <c r="H112" s="57"/>
      <c r="I112" s="22"/>
      <c r="J112" s="22"/>
      <c r="K112" s="22"/>
    </row>
    <row r="113" spans="2:11" s="23" customFormat="1" hidden="1" x14ac:dyDescent="0.2">
      <c r="B113" s="24"/>
      <c r="C113" s="24"/>
      <c r="D113" s="24"/>
      <c r="E113" s="24"/>
      <c r="F113" s="22"/>
      <c r="G113" s="22"/>
      <c r="H113" s="57"/>
      <c r="I113" s="22"/>
      <c r="J113" s="22"/>
      <c r="K113" s="22"/>
    </row>
    <row r="114" spans="2:11" s="23" customFormat="1" hidden="1" x14ac:dyDescent="0.2">
      <c r="B114" s="24"/>
      <c r="C114" s="24"/>
      <c r="D114" s="24"/>
      <c r="E114" s="24"/>
      <c r="F114" s="22"/>
      <c r="G114" s="22"/>
      <c r="H114" s="57"/>
      <c r="I114" s="22"/>
      <c r="J114" s="22"/>
      <c r="K114" s="22"/>
    </row>
    <row r="115" spans="2:11" s="23" customFormat="1" hidden="1" x14ac:dyDescent="0.2">
      <c r="B115" s="24"/>
      <c r="C115" s="24"/>
      <c r="D115" s="24"/>
      <c r="E115" s="24"/>
      <c r="F115" s="22"/>
      <c r="G115" s="22"/>
      <c r="H115" s="57"/>
      <c r="I115" s="22"/>
      <c r="J115" s="22"/>
      <c r="K115" s="22"/>
    </row>
    <row r="116" spans="2:11" s="23" customFormat="1" hidden="1" x14ac:dyDescent="0.2">
      <c r="B116" s="24"/>
      <c r="C116" s="24"/>
      <c r="D116" s="24"/>
      <c r="E116" s="24"/>
      <c r="F116" s="22"/>
      <c r="G116" s="22"/>
      <c r="H116" s="57"/>
      <c r="I116" s="22"/>
      <c r="J116" s="22"/>
      <c r="K116" s="22"/>
    </row>
    <row r="117" spans="2:11" s="23" customFormat="1" hidden="1" x14ac:dyDescent="0.2">
      <c r="B117" s="24"/>
      <c r="C117" s="24"/>
      <c r="D117" s="24"/>
      <c r="E117" s="24"/>
      <c r="F117" s="22"/>
      <c r="G117" s="22"/>
      <c r="H117" s="57"/>
      <c r="I117" s="22"/>
      <c r="J117" s="22"/>
      <c r="K117" s="22"/>
    </row>
    <row r="118" spans="2:11" s="23" customFormat="1" hidden="1" x14ac:dyDescent="0.2">
      <c r="B118" s="24"/>
      <c r="C118" s="24"/>
      <c r="D118" s="24"/>
      <c r="E118" s="24"/>
      <c r="F118" s="22"/>
      <c r="G118" s="22"/>
      <c r="H118" s="57"/>
      <c r="I118" s="22"/>
      <c r="J118" s="22"/>
      <c r="K118" s="22"/>
    </row>
    <row r="119" spans="2:11" s="23" customFormat="1" hidden="1" x14ac:dyDescent="0.2">
      <c r="B119" s="24"/>
      <c r="C119" s="24"/>
      <c r="D119" s="24"/>
      <c r="E119" s="24"/>
      <c r="F119" s="22"/>
      <c r="G119" s="22"/>
      <c r="H119" s="57"/>
      <c r="I119" s="22"/>
      <c r="J119" s="22"/>
      <c r="K119" s="22"/>
    </row>
    <row r="120" spans="2:11" s="23" customFormat="1" hidden="1" x14ac:dyDescent="0.2">
      <c r="B120" s="24"/>
      <c r="C120" s="24"/>
      <c r="D120" s="24"/>
      <c r="E120" s="24"/>
      <c r="F120" s="22"/>
      <c r="G120" s="22"/>
      <c r="H120" s="57"/>
      <c r="I120" s="22"/>
      <c r="J120" s="22"/>
      <c r="K120" s="22"/>
    </row>
    <row r="121" spans="2:11" s="23" customFormat="1" hidden="1" x14ac:dyDescent="0.2">
      <c r="B121" s="24"/>
      <c r="C121" s="24"/>
      <c r="D121" s="24"/>
      <c r="E121" s="24"/>
      <c r="F121" s="22"/>
      <c r="G121" s="22"/>
      <c r="H121" s="57"/>
      <c r="I121" s="22"/>
      <c r="J121" s="22"/>
      <c r="K121" s="22"/>
    </row>
    <row r="122" spans="2:11" s="23" customFormat="1" hidden="1" x14ac:dyDescent="0.2">
      <c r="B122" s="24"/>
      <c r="C122" s="24"/>
      <c r="D122" s="24"/>
      <c r="E122" s="24"/>
      <c r="F122" s="22"/>
      <c r="G122" s="22"/>
      <c r="H122" s="57"/>
      <c r="I122" s="22"/>
      <c r="J122" s="22"/>
      <c r="K122" s="22"/>
    </row>
    <row r="123" spans="2:11" s="23" customFormat="1" hidden="1" x14ac:dyDescent="0.2">
      <c r="B123" s="24"/>
      <c r="C123" s="24"/>
      <c r="D123" s="24"/>
      <c r="E123" s="24"/>
      <c r="F123" s="22"/>
      <c r="G123" s="22"/>
      <c r="H123" s="57"/>
      <c r="I123" s="22"/>
      <c r="J123" s="22"/>
      <c r="K123" s="22"/>
    </row>
    <row r="124" spans="2:11" s="23" customFormat="1" hidden="1" x14ac:dyDescent="0.2">
      <c r="B124" s="24"/>
      <c r="C124" s="24"/>
      <c r="D124" s="24"/>
      <c r="E124" s="24"/>
      <c r="F124" s="22"/>
      <c r="G124" s="22"/>
      <c r="H124" s="57"/>
      <c r="I124" s="22"/>
      <c r="J124" s="22"/>
      <c r="K124" s="22"/>
    </row>
    <row r="125" spans="2:11" s="23" customFormat="1" hidden="1" x14ac:dyDescent="0.2">
      <c r="B125" s="24"/>
      <c r="C125" s="24"/>
      <c r="D125" s="24"/>
      <c r="E125" s="24"/>
      <c r="F125" s="22"/>
      <c r="G125" s="22"/>
      <c r="H125" s="57"/>
      <c r="I125" s="22"/>
      <c r="J125" s="22"/>
      <c r="K125" s="22"/>
    </row>
    <row r="126" spans="2:11" s="23" customFormat="1" hidden="1" x14ac:dyDescent="0.2">
      <c r="B126" s="24"/>
      <c r="C126" s="24"/>
      <c r="D126" s="24"/>
      <c r="E126" s="24"/>
      <c r="F126" s="22"/>
      <c r="G126" s="22"/>
      <c r="H126" s="57"/>
      <c r="I126" s="22"/>
      <c r="J126" s="22"/>
      <c r="K126" s="22"/>
    </row>
    <row r="127" spans="2:11" s="23" customFormat="1" hidden="1" x14ac:dyDescent="0.2">
      <c r="B127" s="24"/>
      <c r="C127" s="24"/>
      <c r="D127" s="24"/>
      <c r="E127" s="24"/>
      <c r="F127" s="22"/>
      <c r="G127" s="22"/>
      <c r="H127" s="57"/>
      <c r="I127" s="22"/>
      <c r="J127" s="22"/>
      <c r="K127" s="22"/>
    </row>
    <row r="128" spans="2:11" s="23" customFormat="1" hidden="1" x14ac:dyDescent="0.2">
      <c r="B128" s="24"/>
      <c r="C128" s="24"/>
      <c r="D128" s="24"/>
      <c r="E128" s="24"/>
      <c r="F128" s="22"/>
      <c r="G128" s="22"/>
      <c r="H128" s="57"/>
      <c r="I128" s="22"/>
      <c r="J128" s="22"/>
      <c r="K128" s="22"/>
    </row>
    <row r="129" spans="2:11" s="23" customFormat="1" hidden="1" x14ac:dyDescent="0.2">
      <c r="B129" s="24"/>
      <c r="C129" s="24"/>
      <c r="D129" s="24"/>
      <c r="E129" s="24"/>
      <c r="F129" s="22"/>
      <c r="G129" s="22"/>
      <c r="H129" s="57"/>
      <c r="I129" s="22"/>
      <c r="J129" s="22"/>
      <c r="K129" s="22"/>
    </row>
    <row r="130" spans="2:11" s="23" customFormat="1" hidden="1" x14ac:dyDescent="0.2">
      <c r="B130" s="24"/>
      <c r="C130" s="24"/>
      <c r="D130" s="24"/>
      <c r="E130" s="24"/>
      <c r="F130" s="22"/>
      <c r="G130" s="22"/>
      <c r="H130" s="57"/>
      <c r="I130" s="22"/>
      <c r="J130" s="22"/>
      <c r="K130" s="22"/>
    </row>
    <row r="131" spans="2:11" s="23" customFormat="1" hidden="1" x14ac:dyDescent="0.2">
      <c r="B131" s="24"/>
      <c r="C131" s="24"/>
      <c r="D131" s="24"/>
      <c r="E131" s="24"/>
      <c r="F131" s="22"/>
      <c r="G131" s="22"/>
      <c r="H131" s="57"/>
      <c r="I131" s="22"/>
      <c r="J131" s="22"/>
      <c r="K131" s="22"/>
    </row>
    <row r="132" spans="2:11" s="23" customFormat="1" hidden="1" x14ac:dyDescent="0.2">
      <c r="B132" s="24"/>
      <c r="C132" s="24"/>
      <c r="D132" s="24"/>
      <c r="E132" s="24"/>
      <c r="F132" s="22"/>
      <c r="G132" s="22"/>
      <c r="H132" s="57"/>
      <c r="I132" s="22"/>
      <c r="J132" s="22"/>
      <c r="K132" s="22"/>
    </row>
    <row r="133" spans="2:11" s="23" customFormat="1" hidden="1" x14ac:dyDescent="0.2">
      <c r="B133" s="24"/>
      <c r="C133" s="24"/>
      <c r="D133" s="24"/>
      <c r="E133" s="24"/>
      <c r="F133" s="22"/>
      <c r="G133" s="22"/>
      <c r="H133" s="57"/>
      <c r="I133" s="22"/>
      <c r="J133" s="22"/>
      <c r="K133" s="22"/>
    </row>
    <row r="134" spans="2:11" s="23" customFormat="1" hidden="1" x14ac:dyDescent="0.2">
      <c r="B134" s="24"/>
      <c r="C134" s="24"/>
      <c r="D134" s="24"/>
      <c r="E134" s="24"/>
      <c r="F134" s="22"/>
      <c r="G134" s="22"/>
      <c r="H134" s="57"/>
      <c r="I134" s="22"/>
      <c r="J134" s="22"/>
      <c r="K134" s="22"/>
    </row>
    <row r="135" spans="2:11" s="23" customFormat="1" hidden="1" x14ac:dyDescent="0.2">
      <c r="B135" s="24"/>
      <c r="C135" s="24"/>
      <c r="D135" s="24"/>
      <c r="E135" s="24"/>
      <c r="F135" s="22"/>
      <c r="G135" s="22"/>
      <c r="H135" s="57"/>
      <c r="I135" s="22"/>
      <c r="J135" s="22"/>
      <c r="K135" s="22"/>
    </row>
    <row r="136" spans="2:11" s="23" customFormat="1" hidden="1" x14ac:dyDescent="0.2">
      <c r="B136" s="24"/>
      <c r="C136" s="24"/>
      <c r="D136" s="24"/>
      <c r="E136" s="24"/>
      <c r="F136" s="22"/>
      <c r="G136" s="22"/>
      <c r="H136" s="57"/>
      <c r="I136" s="22"/>
      <c r="J136" s="22"/>
      <c r="K136" s="22"/>
    </row>
    <row r="137" spans="2:11" s="23" customFormat="1" hidden="1" x14ac:dyDescent="0.2">
      <c r="B137" s="24"/>
      <c r="C137" s="24"/>
      <c r="D137" s="24"/>
      <c r="E137" s="24"/>
      <c r="F137" s="22"/>
      <c r="G137" s="22"/>
      <c r="H137" s="57"/>
      <c r="I137" s="22"/>
      <c r="J137" s="22"/>
      <c r="K137" s="22"/>
    </row>
    <row r="138" spans="2:11" s="23" customFormat="1" hidden="1" x14ac:dyDescent="0.2">
      <c r="B138" s="24"/>
      <c r="C138" s="24"/>
      <c r="D138" s="24"/>
      <c r="E138" s="24"/>
      <c r="F138" s="22"/>
      <c r="G138" s="22"/>
      <c r="H138" s="57"/>
      <c r="I138" s="22"/>
      <c r="J138" s="22"/>
      <c r="K138" s="22"/>
    </row>
    <row r="139" spans="2:11" s="23" customFormat="1" hidden="1" x14ac:dyDescent="0.2">
      <c r="B139" s="24"/>
      <c r="C139" s="24"/>
      <c r="D139" s="24"/>
      <c r="E139" s="24"/>
      <c r="F139" s="22"/>
      <c r="G139" s="22"/>
      <c r="H139" s="57"/>
      <c r="I139" s="22"/>
      <c r="J139" s="22"/>
      <c r="K139" s="22"/>
    </row>
    <row r="140" spans="2:11" s="23" customFormat="1" hidden="1" x14ac:dyDescent="0.2">
      <c r="B140" s="24"/>
      <c r="C140" s="24"/>
      <c r="D140" s="24"/>
      <c r="E140" s="24"/>
      <c r="F140" s="22"/>
      <c r="G140" s="22"/>
      <c r="H140" s="57"/>
      <c r="I140" s="22"/>
      <c r="J140" s="22"/>
      <c r="K140" s="22"/>
    </row>
    <row r="141" spans="2:11" s="23" customFormat="1" hidden="1" x14ac:dyDescent="0.2">
      <c r="B141" s="24"/>
      <c r="C141" s="24"/>
      <c r="D141" s="24"/>
      <c r="E141" s="24"/>
      <c r="F141" s="22"/>
      <c r="G141" s="22"/>
      <c r="H141" s="57"/>
      <c r="I141" s="22"/>
      <c r="J141" s="22"/>
      <c r="K141" s="22"/>
    </row>
    <row r="142" spans="2:11" s="23" customFormat="1" hidden="1" x14ac:dyDescent="0.2">
      <c r="B142" s="24"/>
      <c r="C142" s="24"/>
      <c r="D142" s="24"/>
      <c r="E142" s="24"/>
      <c r="F142" s="22"/>
      <c r="G142" s="22"/>
      <c r="H142" s="57"/>
      <c r="I142" s="22"/>
      <c r="J142" s="22"/>
      <c r="K142" s="22"/>
    </row>
    <row r="143" spans="2:11" s="23" customFormat="1" hidden="1" x14ac:dyDescent="0.2">
      <c r="B143" s="24"/>
      <c r="C143" s="24"/>
      <c r="D143" s="24"/>
      <c r="E143" s="24"/>
      <c r="F143" s="22"/>
      <c r="G143" s="22"/>
      <c r="H143" s="57"/>
      <c r="I143" s="22"/>
      <c r="J143" s="22"/>
      <c r="K143" s="22"/>
    </row>
    <row r="144" spans="2:11" s="23" customFormat="1" hidden="1" x14ac:dyDescent="0.2">
      <c r="B144" s="24"/>
      <c r="C144" s="24"/>
      <c r="D144" s="24"/>
      <c r="E144" s="24"/>
      <c r="F144" s="22"/>
      <c r="G144" s="22"/>
      <c r="H144" s="57"/>
      <c r="I144" s="22"/>
      <c r="J144" s="22"/>
      <c r="K144" s="22"/>
    </row>
    <row r="145" spans="2:11" s="23" customFormat="1" hidden="1" x14ac:dyDescent="0.2">
      <c r="B145" s="24"/>
      <c r="C145" s="24"/>
      <c r="D145" s="24"/>
      <c r="E145" s="24"/>
      <c r="F145" s="22"/>
      <c r="G145" s="22"/>
      <c r="H145" s="57"/>
      <c r="I145" s="22"/>
      <c r="J145" s="22"/>
      <c r="K145" s="22"/>
    </row>
    <row r="146" spans="2:11" s="23" customFormat="1" hidden="1" x14ac:dyDescent="0.2">
      <c r="B146" s="24"/>
      <c r="C146" s="24"/>
      <c r="D146" s="24"/>
      <c r="E146" s="24"/>
      <c r="F146" s="22"/>
      <c r="G146" s="22"/>
      <c r="H146" s="57"/>
      <c r="I146" s="22"/>
      <c r="J146" s="22"/>
      <c r="K146" s="22"/>
    </row>
    <row r="147" spans="2:11" s="23" customFormat="1" hidden="1" x14ac:dyDescent="0.2">
      <c r="B147" s="24"/>
      <c r="C147" s="24"/>
      <c r="D147" s="24"/>
      <c r="E147" s="24"/>
      <c r="F147" s="22"/>
      <c r="G147" s="22"/>
      <c r="H147" s="57"/>
      <c r="I147" s="22"/>
      <c r="J147" s="22"/>
      <c r="K147" s="22"/>
    </row>
    <row r="148" spans="2:11" s="23" customFormat="1" hidden="1" x14ac:dyDescent="0.2">
      <c r="B148" s="24"/>
      <c r="C148" s="24"/>
      <c r="D148" s="24"/>
      <c r="E148" s="24"/>
      <c r="F148" s="22"/>
      <c r="G148" s="22"/>
      <c r="H148" s="57"/>
      <c r="I148" s="22"/>
      <c r="J148" s="22"/>
      <c r="K148" s="22"/>
    </row>
    <row r="149" spans="2:11" s="23" customFormat="1" hidden="1" x14ac:dyDescent="0.2">
      <c r="B149" s="24"/>
      <c r="C149" s="24"/>
      <c r="D149" s="24"/>
      <c r="E149" s="24"/>
      <c r="F149" s="22"/>
      <c r="G149" s="22"/>
      <c r="H149" s="57"/>
      <c r="I149" s="22"/>
      <c r="J149" s="22"/>
      <c r="K149" s="22"/>
    </row>
    <row r="150" spans="2:11" s="23" customFormat="1" hidden="1" x14ac:dyDescent="0.2">
      <c r="B150" s="24"/>
      <c r="C150" s="24"/>
      <c r="D150" s="24"/>
      <c r="E150" s="24"/>
      <c r="F150" s="22"/>
      <c r="G150" s="22"/>
      <c r="H150" s="57"/>
      <c r="I150" s="22"/>
      <c r="J150" s="22"/>
      <c r="K150" s="22"/>
    </row>
    <row r="151" spans="2:11" s="23" customFormat="1" hidden="1" x14ac:dyDescent="0.2">
      <c r="B151" s="24"/>
      <c r="C151" s="24"/>
      <c r="D151" s="24"/>
      <c r="E151" s="24"/>
      <c r="F151" s="22"/>
      <c r="G151" s="22"/>
      <c r="H151" s="57"/>
      <c r="I151" s="22"/>
      <c r="J151" s="22"/>
      <c r="K151" s="22"/>
    </row>
    <row r="152" spans="2:11" s="23" customFormat="1" hidden="1" x14ac:dyDescent="0.2">
      <c r="B152" s="24"/>
      <c r="C152" s="24"/>
      <c r="D152" s="24"/>
      <c r="E152" s="24"/>
      <c r="F152" s="22"/>
      <c r="G152" s="22"/>
      <c r="H152" s="57"/>
      <c r="I152" s="22"/>
      <c r="J152" s="22"/>
      <c r="K152" s="22"/>
    </row>
    <row r="153" spans="2:11" s="23" customFormat="1" hidden="1" x14ac:dyDescent="0.2">
      <c r="B153" s="24"/>
      <c r="C153" s="24"/>
      <c r="D153" s="24"/>
      <c r="E153" s="24"/>
      <c r="F153" s="22"/>
      <c r="G153" s="22"/>
      <c r="H153" s="57"/>
      <c r="I153" s="22"/>
      <c r="J153" s="22"/>
      <c r="K153" s="22"/>
    </row>
    <row r="154" spans="2:11" s="23" customFormat="1" hidden="1" x14ac:dyDescent="0.2">
      <c r="B154" s="24"/>
      <c r="C154" s="24"/>
      <c r="D154" s="24"/>
      <c r="E154" s="24"/>
      <c r="F154" s="22"/>
      <c r="G154" s="22"/>
      <c r="H154" s="57"/>
      <c r="I154" s="22"/>
      <c r="J154" s="22"/>
      <c r="K154" s="22"/>
    </row>
    <row r="155" spans="2:11" s="23" customFormat="1" hidden="1" x14ac:dyDescent="0.2">
      <c r="B155" s="24"/>
      <c r="C155" s="24"/>
      <c r="D155" s="24"/>
      <c r="E155" s="24"/>
      <c r="F155" s="22"/>
      <c r="G155" s="22"/>
      <c r="H155" s="57"/>
      <c r="I155" s="22"/>
      <c r="J155" s="22"/>
      <c r="K155" s="22"/>
    </row>
    <row r="156" spans="2:11" s="23" customFormat="1" hidden="1" x14ac:dyDescent="0.2">
      <c r="B156" s="24"/>
      <c r="C156" s="24"/>
      <c r="D156" s="24"/>
      <c r="E156" s="24"/>
      <c r="F156" s="22"/>
      <c r="G156" s="22"/>
      <c r="H156" s="57"/>
      <c r="I156" s="22"/>
      <c r="J156" s="22"/>
      <c r="K156" s="22"/>
    </row>
    <row r="157" spans="2:11" s="23" customFormat="1" hidden="1" x14ac:dyDescent="0.2">
      <c r="B157" s="24"/>
      <c r="C157" s="24"/>
      <c r="D157" s="24"/>
      <c r="E157" s="24"/>
      <c r="F157" s="22"/>
      <c r="G157" s="22"/>
      <c r="H157" s="57"/>
      <c r="I157" s="22"/>
      <c r="J157" s="22"/>
      <c r="K157" s="22"/>
    </row>
    <row r="158" spans="2:11" s="23" customFormat="1" hidden="1" x14ac:dyDescent="0.2">
      <c r="B158" s="24"/>
      <c r="C158" s="24"/>
      <c r="D158" s="24"/>
      <c r="E158" s="24"/>
      <c r="F158" s="22"/>
      <c r="G158" s="22"/>
      <c r="H158" s="57"/>
      <c r="I158" s="22"/>
      <c r="J158" s="22"/>
      <c r="K158" s="22"/>
    </row>
    <row r="159" spans="2:11" s="23" customFormat="1" hidden="1" x14ac:dyDescent="0.2">
      <c r="B159" s="24"/>
      <c r="C159" s="24"/>
      <c r="D159" s="24"/>
      <c r="E159" s="24"/>
      <c r="F159" s="22"/>
      <c r="G159" s="22"/>
      <c r="H159" s="57"/>
      <c r="I159" s="22"/>
      <c r="J159" s="22"/>
      <c r="K159" s="22"/>
    </row>
    <row r="160" spans="2:11" s="23" customFormat="1" hidden="1" x14ac:dyDescent="0.2">
      <c r="B160" s="24"/>
      <c r="C160" s="24"/>
      <c r="D160" s="24"/>
      <c r="E160" s="24"/>
      <c r="F160" s="22"/>
      <c r="G160" s="22"/>
      <c r="H160" s="57"/>
      <c r="I160" s="22"/>
      <c r="J160" s="22"/>
      <c r="K160" s="22"/>
    </row>
    <row r="161" spans="2:11" s="23" customFormat="1" hidden="1" x14ac:dyDescent="0.2">
      <c r="B161" s="24"/>
      <c r="C161" s="24"/>
      <c r="D161" s="24"/>
      <c r="E161" s="24"/>
      <c r="F161" s="22"/>
      <c r="G161" s="22"/>
      <c r="H161" s="57"/>
      <c r="I161" s="22"/>
      <c r="J161" s="22"/>
      <c r="K161" s="22"/>
    </row>
    <row r="162" spans="2:11" s="23" customFormat="1" hidden="1" x14ac:dyDescent="0.2">
      <c r="B162" s="24"/>
      <c r="C162" s="24"/>
      <c r="D162" s="24"/>
      <c r="E162" s="24"/>
      <c r="F162" s="22"/>
      <c r="G162" s="22"/>
      <c r="H162" s="57"/>
      <c r="I162" s="22"/>
      <c r="J162" s="22"/>
      <c r="K162" s="22"/>
    </row>
    <row r="163" spans="2:11" s="23" customFormat="1" hidden="1" x14ac:dyDescent="0.2">
      <c r="B163" s="24"/>
      <c r="C163" s="24"/>
      <c r="D163" s="24"/>
      <c r="E163" s="24"/>
      <c r="F163" s="22"/>
      <c r="G163" s="22"/>
      <c r="H163" s="57"/>
      <c r="I163" s="22"/>
      <c r="J163" s="22"/>
      <c r="K163" s="22"/>
    </row>
    <row r="164" spans="2:11" s="23" customFormat="1" hidden="1" x14ac:dyDescent="0.2">
      <c r="B164" s="24"/>
      <c r="C164" s="24"/>
      <c r="D164" s="24"/>
      <c r="E164" s="24"/>
      <c r="F164" s="22"/>
      <c r="G164" s="22"/>
      <c r="H164" s="57"/>
      <c r="I164" s="22"/>
      <c r="J164" s="22"/>
      <c r="K164" s="22"/>
    </row>
    <row r="165" spans="2:11" s="23" customFormat="1" hidden="1" x14ac:dyDescent="0.2">
      <c r="B165" s="24"/>
      <c r="C165" s="24"/>
      <c r="D165" s="24"/>
      <c r="E165" s="24"/>
      <c r="F165" s="22"/>
      <c r="G165" s="22"/>
      <c r="H165" s="57"/>
      <c r="I165" s="22"/>
      <c r="J165" s="22"/>
      <c r="K165" s="22"/>
    </row>
    <row r="166" spans="2:11" s="23" customFormat="1" hidden="1" x14ac:dyDescent="0.2">
      <c r="B166" s="24"/>
      <c r="C166" s="24"/>
      <c r="D166" s="24"/>
      <c r="E166" s="24"/>
      <c r="F166" s="22"/>
      <c r="G166" s="22"/>
      <c r="H166" s="57"/>
      <c r="I166" s="22"/>
      <c r="J166" s="22"/>
      <c r="K166" s="22"/>
    </row>
    <row r="167" spans="2:11" s="23" customFormat="1" hidden="1" x14ac:dyDescent="0.2">
      <c r="B167" s="24"/>
      <c r="C167" s="24"/>
      <c r="D167" s="24"/>
      <c r="E167" s="24"/>
      <c r="F167" s="22"/>
      <c r="G167" s="22"/>
      <c r="H167" s="57"/>
      <c r="I167" s="22"/>
      <c r="J167" s="22"/>
      <c r="K167" s="22"/>
    </row>
    <row r="168" spans="2:11" s="23" customFormat="1" hidden="1" x14ac:dyDescent="0.2">
      <c r="B168" s="24"/>
      <c r="C168" s="24"/>
      <c r="D168" s="24"/>
      <c r="E168" s="24"/>
      <c r="F168" s="22"/>
      <c r="G168" s="22"/>
      <c r="H168" s="57"/>
      <c r="I168" s="22"/>
      <c r="J168" s="22"/>
      <c r="K168" s="22"/>
    </row>
    <row r="169" spans="2:11" s="23" customFormat="1" hidden="1" x14ac:dyDescent="0.2">
      <c r="B169" s="24"/>
      <c r="C169" s="24"/>
      <c r="D169" s="24"/>
      <c r="E169" s="24"/>
      <c r="F169" s="22"/>
      <c r="G169" s="22"/>
      <c r="H169" s="57"/>
      <c r="I169" s="22"/>
      <c r="J169" s="22"/>
      <c r="K169" s="22"/>
    </row>
    <row r="170" spans="2:11" s="23" customFormat="1" hidden="1" x14ac:dyDescent="0.2">
      <c r="B170" s="24"/>
      <c r="C170" s="24"/>
      <c r="D170" s="24"/>
      <c r="E170" s="24"/>
      <c r="F170" s="22"/>
      <c r="G170" s="22"/>
      <c r="H170" s="57"/>
      <c r="I170" s="22"/>
      <c r="J170" s="22"/>
      <c r="K170" s="22"/>
    </row>
    <row r="171" spans="2:11" s="23" customFormat="1" hidden="1" x14ac:dyDescent="0.2">
      <c r="B171" s="24"/>
      <c r="C171" s="24"/>
      <c r="D171" s="24"/>
      <c r="E171" s="24"/>
      <c r="F171" s="22"/>
      <c r="G171" s="22"/>
      <c r="H171" s="57"/>
      <c r="I171" s="22"/>
      <c r="J171" s="22"/>
      <c r="K171" s="22"/>
    </row>
    <row r="172" spans="2:11" s="23" customFormat="1" hidden="1" x14ac:dyDescent="0.2">
      <c r="B172" s="24"/>
      <c r="C172" s="24"/>
      <c r="D172" s="24"/>
      <c r="E172" s="24"/>
      <c r="F172" s="22"/>
      <c r="G172" s="22"/>
      <c r="H172" s="57"/>
      <c r="I172" s="22"/>
      <c r="J172" s="22"/>
      <c r="K172" s="22"/>
    </row>
    <row r="173" spans="2:11" s="23" customFormat="1" hidden="1" x14ac:dyDescent="0.2">
      <c r="B173" s="24"/>
      <c r="C173" s="24"/>
      <c r="D173" s="24"/>
      <c r="E173" s="24"/>
      <c r="F173" s="22"/>
      <c r="G173" s="22"/>
      <c r="H173" s="57"/>
      <c r="I173" s="22"/>
      <c r="J173" s="22"/>
      <c r="K173" s="22"/>
    </row>
    <row r="174" spans="2:11" s="23" customFormat="1" hidden="1" x14ac:dyDescent="0.2">
      <c r="B174" s="24"/>
      <c r="C174" s="24"/>
      <c r="D174" s="24"/>
      <c r="E174" s="24"/>
      <c r="F174" s="22"/>
      <c r="G174" s="22"/>
      <c r="H174" s="57"/>
      <c r="I174" s="22"/>
      <c r="J174" s="22"/>
      <c r="K174" s="22"/>
    </row>
    <row r="175" spans="2:11" s="23" customFormat="1" hidden="1" x14ac:dyDescent="0.2">
      <c r="B175" s="24"/>
      <c r="C175" s="24"/>
      <c r="D175" s="24"/>
      <c r="E175" s="24"/>
      <c r="F175" s="22"/>
      <c r="G175" s="22"/>
      <c r="H175" s="57"/>
      <c r="I175" s="22"/>
      <c r="J175" s="22"/>
      <c r="K175" s="22"/>
    </row>
    <row r="176" spans="2:11" s="23" customFormat="1" hidden="1" x14ac:dyDescent="0.2">
      <c r="B176" s="24"/>
      <c r="C176" s="24"/>
      <c r="D176" s="24"/>
      <c r="E176" s="24"/>
      <c r="F176" s="22"/>
      <c r="G176" s="22"/>
      <c r="H176" s="57"/>
      <c r="I176" s="22"/>
      <c r="J176" s="22"/>
      <c r="K176" s="22"/>
    </row>
    <row r="177" spans="2:11" s="23" customFormat="1" hidden="1" x14ac:dyDescent="0.2">
      <c r="B177" s="24"/>
      <c r="C177" s="24"/>
      <c r="D177" s="24"/>
      <c r="E177" s="24"/>
      <c r="F177" s="22"/>
      <c r="G177" s="22"/>
      <c r="H177" s="57"/>
      <c r="I177" s="22"/>
      <c r="J177" s="22"/>
      <c r="K177" s="22"/>
    </row>
    <row r="178" spans="2:11" s="23" customFormat="1" hidden="1" x14ac:dyDescent="0.2">
      <c r="B178" s="24"/>
      <c r="C178" s="24"/>
      <c r="D178" s="24"/>
      <c r="E178" s="24"/>
      <c r="F178" s="22"/>
      <c r="G178" s="22"/>
      <c r="H178" s="57"/>
      <c r="I178" s="22"/>
      <c r="J178" s="22"/>
      <c r="K178" s="22"/>
    </row>
    <row r="179" spans="2:11" s="23" customFormat="1" hidden="1" x14ac:dyDescent="0.2">
      <c r="B179" s="24"/>
      <c r="C179" s="24"/>
      <c r="D179" s="24"/>
      <c r="E179" s="24"/>
      <c r="F179" s="22"/>
      <c r="G179" s="22"/>
      <c r="H179" s="57"/>
      <c r="I179" s="22"/>
      <c r="J179" s="22"/>
      <c r="K179" s="22"/>
    </row>
    <row r="180" spans="2:11" s="23" customFormat="1" hidden="1" x14ac:dyDescent="0.2">
      <c r="B180" s="24"/>
      <c r="C180" s="24"/>
      <c r="D180" s="24"/>
      <c r="E180" s="24"/>
      <c r="F180" s="22"/>
      <c r="G180" s="22"/>
      <c r="H180" s="57"/>
      <c r="I180" s="22"/>
      <c r="J180" s="22"/>
      <c r="K180" s="22"/>
    </row>
    <row r="181" spans="2:11" s="23" customFormat="1" hidden="1" x14ac:dyDescent="0.2">
      <c r="B181" s="24"/>
      <c r="C181" s="24"/>
      <c r="D181" s="24"/>
      <c r="E181" s="24"/>
      <c r="F181" s="22"/>
      <c r="G181" s="22"/>
      <c r="H181" s="57"/>
      <c r="I181" s="22"/>
      <c r="J181" s="22"/>
      <c r="K181" s="22"/>
    </row>
    <row r="182" spans="2:11" s="23" customFormat="1" x14ac:dyDescent="0.2">
      <c r="B182" s="24"/>
      <c r="C182" s="24"/>
      <c r="D182" s="24"/>
      <c r="E182" s="24"/>
      <c r="F182" s="22"/>
      <c r="G182" s="22"/>
      <c r="H182" s="57"/>
      <c r="I182" s="22"/>
      <c r="J182" s="22"/>
      <c r="K182" s="22"/>
    </row>
    <row r="183" spans="2:11" s="23" customFormat="1" x14ac:dyDescent="0.2">
      <c r="B183" s="24"/>
      <c r="C183" s="24"/>
      <c r="D183" s="24"/>
      <c r="E183" s="24"/>
      <c r="F183" s="22"/>
      <c r="G183" s="22"/>
      <c r="H183" s="57"/>
      <c r="I183" s="22"/>
      <c r="J183" s="22"/>
      <c r="K183" s="22"/>
    </row>
    <row r="184" spans="2:11" s="23" customFormat="1" x14ac:dyDescent="0.2">
      <c r="B184" s="24"/>
      <c r="C184" s="24"/>
      <c r="D184" s="24"/>
      <c r="E184" s="24"/>
      <c r="F184" s="22"/>
      <c r="G184" s="22"/>
      <c r="H184" s="57"/>
      <c r="I184" s="22"/>
      <c r="J184" s="22"/>
      <c r="K184" s="22"/>
    </row>
    <row r="185" spans="2:11" s="23" customFormat="1" x14ac:dyDescent="0.2">
      <c r="B185" s="24"/>
      <c r="C185" s="24"/>
      <c r="D185" s="24"/>
      <c r="E185" s="24"/>
      <c r="F185" s="22"/>
      <c r="G185" s="22"/>
      <c r="H185" s="57"/>
      <c r="I185" s="22"/>
      <c r="J185" s="22"/>
      <c r="K185" s="22"/>
    </row>
    <row r="186" spans="2:11" s="23" customFormat="1" x14ac:dyDescent="0.2">
      <c r="B186" s="24"/>
      <c r="C186" s="24"/>
      <c r="D186" s="24"/>
      <c r="E186" s="24"/>
      <c r="F186" s="22"/>
      <c r="G186" s="22"/>
      <c r="H186" s="57"/>
      <c r="I186" s="22"/>
      <c r="J186" s="22"/>
      <c r="K186" s="22"/>
    </row>
    <row r="187" spans="2:11" s="23" customFormat="1" x14ac:dyDescent="0.2">
      <c r="B187" s="24"/>
      <c r="C187" s="24"/>
      <c r="D187" s="24"/>
      <c r="E187" s="24"/>
      <c r="F187" s="22"/>
      <c r="G187" s="22"/>
      <c r="H187" s="57"/>
      <c r="I187" s="22"/>
      <c r="J187" s="22"/>
      <c r="K187" s="22"/>
    </row>
    <row r="188" spans="2:11" s="23" customFormat="1" x14ac:dyDescent="0.2">
      <c r="B188" s="24"/>
      <c r="C188" s="24"/>
      <c r="D188" s="24"/>
      <c r="E188" s="24"/>
      <c r="F188" s="22"/>
      <c r="G188" s="22"/>
      <c r="H188" s="57"/>
      <c r="I188" s="22"/>
      <c r="J188" s="22"/>
      <c r="K188" s="22"/>
    </row>
    <row r="189" spans="2:11" s="23" customFormat="1" x14ac:dyDescent="0.2">
      <c r="B189" s="24"/>
      <c r="C189" s="24"/>
      <c r="D189" s="24"/>
      <c r="E189" s="24"/>
      <c r="F189" s="22"/>
      <c r="G189" s="22"/>
      <c r="H189" s="57"/>
      <c r="I189" s="22"/>
      <c r="J189" s="22"/>
      <c r="K189" s="22"/>
    </row>
    <row r="190" spans="2:11" s="23" customFormat="1" x14ac:dyDescent="0.2">
      <c r="B190" s="24"/>
      <c r="C190" s="24"/>
      <c r="D190" s="24"/>
      <c r="E190" s="24"/>
      <c r="F190" s="22"/>
      <c r="G190" s="22"/>
      <c r="H190" s="57"/>
      <c r="I190" s="22"/>
      <c r="J190" s="22"/>
      <c r="K190" s="22"/>
    </row>
    <row r="191" spans="2:11" s="23" customFormat="1" x14ac:dyDescent="0.2">
      <c r="B191" s="24"/>
      <c r="C191" s="24"/>
      <c r="D191" s="24"/>
      <c r="E191" s="24"/>
      <c r="F191" s="22"/>
      <c r="G191" s="22"/>
      <c r="H191" s="57"/>
      <c r="I191" s="22"/>
      <c r="J191" s="22"/>
      <c r="K191" s="22"/>
    </row>
    <row r="192" spans="2:11" s="23" customFormat="1" x14ac:dyDescent="0.2">
      <c r="B192" s="24"/>
      <c r="C192" s="24"/>
      <c r="D192" s="24"/>
      <c r="E192" s="24"/>
      <c r="F192" s="22"/>
      <c r="G192" s="22"/>
      <c r="H192" s="57"/>
      <c r="I192" s="22"/>
      <c r="J192" s="22"/>
      <c r="K192" s="22"/>
    </row>
    <row r="193" spans="2:11" s="23" customFormat="1" x14ac:dyDescent="0.2">
      <c r="B193" s="24"/>
      <c r="C193" s="24"/>
      <c r="D193" s="24"/>
      <c r="E193" s="24"/>
      <c r="F193" s="22"/>
      <c r="G193" s="22"/>
      <c r="H193" s="57"/>
      <c r="I193" s="22"/>
      <c r="J193" s="22"/>
      <c r="K193" s="22"/>
    </row>
    <row r="194" spans="2:11" s="23" customFormat="1" x14ac:dyDescent="0.2">
      <c r="B194" s="24"/>
      <c r="C194" s="24"/>
      <c r="D194" s="24"/>
      <c r="E194" s="24"/>
      <c r="F194" s="22"/>
      <c r="G194" s="22"/>
      <c r="H194" s="57"/>
      <c r="I194" s="22"/>
      <c r="J194" s="22"/>
      <c r="K194" s="22"/>
    </row>
    <row r="195" spans="2:11" s="23" customFormat="1" x14ac:dyDescent="0.2">
      <c r="B195" s="24"/>
      <c r="C195" s="24"/>
      <c r="D195" s="24"/>
      <c r="E195" s="24"/>
      <c r="F195" s="22"/>
      <c r="G195" s="22"/>
      <c r="H195" s="57"/>
      <c r="I195" s="22"/>
      <c r="J195" s="22"/>
      <c r="K195" s="22"/>
    </row>
    <row r="196" spans="2:11" s="23" customFormat="1" x14ac:dyDescent="0.2">
      <c r="B196" s="24"/>
      <c r="C196" s="24"/>
      <c r="D196" s="24"/>
      <c r="E196" s="24"/>
      <c r="F196" s="22"/>
      <c r="G196" s="22"/>
      <c r="H196" s="57"/>
      <c r="I196" s="22"/>
      <c r="J196" s="22"/>
      <c r="K196" s="22"/>
    </row>
    <row r="197" spans="2:11" s="23" customFormat="1" x14ac:dyDescent="0.2">
      <c r="B197" s="24"/>
      <c r="C197" s="24"/>
      <c r="D197" s="24"/>
      <c r="E197" s="24"/>
      <c r="F197" s="22"/>
      <c r="G197" s="22"/>
      <c r="H197" s="57"/>
      <c r="I197" s="22"/>
      <c r="J197" s="22"/>
      <c r="K197" s="22"/>
    </row>
    <row r="198" spans="2:11" s="23" customFormat="1" x14ac:dyDescent="0.2">
      <c r="B198" s="24"/>
      <c r="C198" s="24"/>
      <c r="D198" s="24"/>
      <c r="E198" s="24"/>
      <c r="F198" s="22"/>
      <c r="G198" s="22"/>
      <c r="H198" s="57"/>
      <c r="I198" s="22"/>
      <c r="J198" s="22"/>
      <c r="K198" s="22"/>
    </row>
    <row r="199" spans="2:11" s="23" customFormat="1" x14ac:dyDescent="0.2">
      <c r="B199" s="24"/>
      <c r="C199" s="24"/>
      <c r="D199" s="24"/>
      <c r="E199" s="24"/>
      <c r="F199" s="22"/>
      <c r="G199" s="22"/>
      <c r="H199" s="57"/>
      <c r="I199" s="22"/>
      <c r="J199" s="22"/>
      <c r="K199" s="22"/>
    </row>
    <row r="200" spans="2:11" s="23" customFormat="1" x14ac:dyDescent="0.2">
      <c r="B200" s="24"/>
      <c r="C200" s="24"/>
      <c r="D200" s="24"/>
      <c r="E200" s="24"/>
      <c r="F200" s="22"/>
      <c r="G200" s="22"/>
      <c r="H200" s="57"/>
      <c r="I200" s="22"/>
      <c r="J200" s="22"/>
      <c r="K200" s="22"/>
    </row>
    <row r="201" spans="2:11" s="23" customFormat="1" x14ac:dyDescent="0.2">
      <c r="B201" s="24"/>
      <c r="C201" s="24"/>
      <c r="D201" s="24"/>
      <c r="E201" s="24"/>
      <c r="F201" s="22"/>
      <c r="G201" s="22"/>
      <c r="H201" s="57"/>
      <c r="I201" s="22"/>
      <c r="J201" s="22"/>
      <c r="K201" s="22"/>
    </row>
    <row r="202" spans="2:11" s="23" customFormat="1" x14ac:dyDescent="0.2">
      <c r="B202" s="24"/>
      <c r="C202" s="24"/>
      <c r="D202" s="24"/>
      <c r="E202" s="24"/>
      <c r="F202" s="22"/>
      <c r="G202" s="22"/>
      <c r="H202" s="57"/>
      <c r="I202" s="22"/>
      <c r="J202" s="22"/>
      <c r="K202" s="22"/>
    </row>
    <row r="203" spans="2:11" s="23" customFormat="1" x14ac:dyDescent="0.2">
      <c r="B203" s="24"/>
      <c r="C203" s="24"/>
      <c r="D203" s="24"/>
      <c r="E203" s="24"/>
      <c r="F203" s="22"/>
      <c r="G203" s="22"/>
      <c r="H203" s="57"/>
      <c r="I203" s="22"/>
      <c r="J203" s="22"/>
      <c r="K203" s="22"/>
    </row>
    <row r="204" spans="2:11" s="23" customFormat="1" x14ac:dyDescent="0.2">
      <c r="B204" s="24"/>
      <c r="C204" s="24"/>
      <c r="D204" s="24"/>
      <c r="E204" s="24"/>
      <c r="F204" s="22"/>
      <c r="G204" s="22"/>
      <c r="H204" s="57"/>
      <c r="I204" s="22"/>
      <c r="J204" s="22"/>
      <c r="K204" s="22"/>
    </row>
    <row r="205" spans="2:11" s="23" customFormat="1" x14ac:dyDescent="0.2">
      <c r="B205" s="24"/>
      <c r="C205" s="24"/>
      <c r="D205" s="24"/>
      <c r="E205" s="24"/>
      <c r="F205" s="22"/>
      <c r="G205" s="22"/>
      <c r="H205" s="57"/>
      <c r="I205" s="22"/>
      <c r="J205" s="22"/>
      <c r="K205" s="22"/>
    </row>
    <row r="206" spans="2:11" s="23" customFormat="1" x14ac:dyDescent="0.2">
      <c r="B206" s="24"/>
      <c r="C206" s="24"/>
      <c r="D206" s="24"/>
      <c r="E206" s="24"/>
      <c r="F206" s="22"/>
      <c r="G206" s="22"/>
      <c r="H206" s="57"/>
      <c r="I206" s="22"/>
      <c r="J206" s="22"/>
      <c r="K206" s="22"/>
    </row>
    <row r="207" spans="2:11" s="23" customFormat="1" x14ac:dyDescent="0.2">
      <c r="B207" s="24"/>
      <c r="C207" s="24"/>
      <c r="D207" s="24"/>
      <c r="E207" s="24"/>
      <c r="F207" s="22"/>
      <c r="G207" s="22"/>
      <c r="H207" s="57"/>
      <c r="I207" s="22"/>
      <c r="J207" s="22"/>
      <c r="K207" s="22"/>
    </row>
    <row r="208" spans="2:11" s="23" customFormat="1" x14ac:dyDescent="0.2">
      <c r="B208" s="24"/>
      <c r="C208" s="24"/>
      <c r="D208" s="24"/>
      <c r="E208" s="24"/>
      <c r="F208" s="22"/>
      <c r="G208" s="22"/>
      <c r="H208" s="57"/>
      <c r="I208" s="22"/>
      <c r="J208" s="22"/>
      <c r="K208" s="22"/>
    </row>
    <row r="209" spans="2:11" s="23" customFormat="1" x14ac:dyDescent="0.2">
      <c r="B209" s="24"/>
      <c r="C209" s="24"/>
      <c r="D209" s="24"/>
      <c r="E209" s="24"/>
      <c r="F209" s="22"/>
      <c r="G209" s="22"/>
      <c r="H209" s="57"/>
      <c r="I209" s="22"/>
      <c r="J209" s="22"/>
      <c r="K209" s="22"/>
    </row>
    <row r="210" spans="2:11" s="23" customFormat="1" x14ac:dyDescent="0.2">
      <c r="B210" s="24"/>
      <c r="C210" s="24"/>
      <c r="D210" s="24"/>
      <c r="E210" s="24"/>
      <c r="F210" s="22"/>
      <c r="G210" s="22"/>
      <c r="H210" s="57"/>
      <c r="I210" s="22"/>
      <c r="J210" s="22"/>
      <c r="K210" s="22"/>
    </row>
    <row r="211" spans="2:11" s="23" customFormat="1" x14ac:dyDescent="0.2">
      <c r="B211" s="24"/>
      <c r="C211" s="24"/>
      <c r="D211" s="24"/>
      <c r="E211" s="24"/>
      <c r="F211" s="22"/>
      <c r="G211" s="22"/>
      <c r="H211" s="57"/>
      <c r="I211" s="22"/>
      <c r="J211" s="22"/>
      <c r="K211" s="22"/>
    </row>
    <row r="212" spans="2:11" s="23" customFormat="1" x14ac:dyDescent="0.2">
      <c r="B212" s="24"/>
      <c r="C212" s="24"/>
      <c r="D212" s="24"/>
      <c r="E212" s="24"/>
      <c r="F212" s="22"/>
      <c r="G212" s="22"/>
      <c r="H212" s="57"/>
      <c r="I212" s="22"/>
      <c r="J212" s="22"/>
      <c r="K212" s="22"/>
    </row>
    <row r="213" spans="2:11" s="23" customFormat="1" x14ac:dyDescent="0.2">
      <c r="B213" s="24"/>
      <c r="C213" s="24"/>
      <c r="D213" s="24"/>
      <c r="E213" s="24"/>
      <c r="F213" s="22"/>
      <c r="G213" s="22"/>
      <c r="H213" s="57"/>
      <c r="I213" s="22"/>
      <c r="J213" s="22"/>
      <c r="K213" s="22"/>
    </row>
    <row r="214" spans="2:11" s="23" customFormat="1" x14ac:dyDescent="0.2">
      <c r="B214" s="24"/>
      <c r="C214" s="24"/>
      <c r="D214" s="24"/>
      <c r="E214" s="24"/>
      <c r="F214" s="22"/>
      <c r="G214" s="22"/>
      <c r="H214" s="57"/>
      <c r="I214" s="22"/>
      <c r="J214" s="22"/>
      <c r="K214" s="22"/>
    </row>
    <row r="215" spans="2:11" s="23" customFormat="1" x14ac:dyDescent="0.2">
      <c r="B215" s="24"/>
      <c r="C215" s="24"/>
      <c r="D215" s="24"/>
      <c r="E215" s="24"/>
      <c r="F215" s="22"/>
      <c r="G215" s="22"/>
      <c r="H215" s="57"/>
      <c r="I215" s="22"/>
      <c r="J215" s="22"/>
      <c r="K215" s="22"/>
    </row>
    <row r="216" spans="2:11" s="23" customFormat="1" x14ac:dyDescent="0.2">
      <c r="B216" s="24"/>
      <c r="C216" s="24"/>
      <c r="D216" s="24"/>
      <c r="E216" s="24"/>
      <c r="F216" s="22"/>
      <c r="G216" s="22"/>
      <c r="H216" s="57"/>
      <c r="I216" s="22"/>
      <c r="J216" s="22"/>
      <c r="K216" s="22"/>
    </row>
    <row r="217" spans="2:11" s="23" customFormat="1" x14ac:dyDescent="0.2">
      <c r="B217" s="24"/>
      <c r="C217" s="24"/>
      <c r="D217" s="24"/>
      <c r="E217" s="24"/>
      <c r="F217" s="22"/>
      <c r="G217" s="22"/>
      <c r="H217" s="57"/>
      <c r="I217" s="22"/>
      <c r="J217" s="22"/>
      <c r="K217" s="22"/>
    </row>
    <row r="218" spans="2:11" s="23" customFormat="1" x14ac:dyDescent="0.2">
      <c r="B218" s="24"/>
      <c r="C218" s="24"/>
      <c r="D218" s="24"/>
      <c r="E218" s="24"/>
      <c r="F218" s="22"/>
      <c r="G218" s="22"/>
      <c r="H218" s="57"/>
      <c r="I218" s="22"/>
      <c r="J218" s="22"/>
      <c r="K218" s="22"/>
    </row>
    <row r="219" spans="2:11" s="23" customFormat="1" x14ac:dyDescent="0.2">
      <c r="B219" s="24"/>
      <c r="C219" s="24"/>
      <c r="D219" s="24"/>
      <c r="E219" s="24"/>
      <c r="F219" s="22"/>
      <c r="G219" s="22"/>
      <c r="H219" s="57"/>
      <c r="I219" s="22"/>
      <c r="J219" s="22"/>
      <c r="K219" s="22"/>
    </row>
    <row r="220" spans="2:11" s="23" customFormat="1" x14ac:dyDescent="0.2">
      <c r="B220" s="24"/>
      <c r="C220" s="24"/>
      <c r="D220" s="24"/>
      <c r="E220" s="24"/>
      <c r="F220" s="22"/>
      <c r="G220" s="22"/>
      <c r="H220" s="57"/>
      <c r="I220" s="22"/>
      <c r="J220" s="22"/>
      <c r="K220" s="22"/>
    </row>
    <row r="221" spans="2:11" s="23" customFormat="1" x14ac:dyDescent="0.2">
      <c r="B221" s="24"/>
      <c r="C221" s="24"/>
      <c r="D221" s="24"/>
      <c r="E221" s="24"/>
      <c r="F221" s="22"/>
      <c r="G221" s="22"/>
      <c r="H221" s="57"/>
      <c r="I221" s="22"/>
      <c r="J221" s="22"/>
      <c r="K221" s="22"/>
    </row>
    <row r="222" spans="2:11" s="23" customFormat="1" x14ac:dyDescent="0.2">
      <c r="B222" s="24"/>
      <c r="C222" s="24"/>
      <c r="D222" s="24"/>
      <c r="E222" s="24"/>
      <c r="F222" s="22"/>
      <c r="G222" s="22"/>
      <c r="H222" s="57"/>
      <c r="I222" s="22"/>
      <c r="J222" s="22"/>
      <c r="K222" s="22"/>
    </row>
    <row r="223" spans="2:11" s="23" customFormat="1" x14ac:dyDescent="0.2">
      <c r="B223" s="24"/>
      <c r="C223" s="24"/>
      <c r="D223" s="24"/>
      <c r="E223" s="24"/>
      <c r="F223" s="22"/>
      <c r="G223" s="22"/>
      <c r="H223" s="57"/>
      <c r="I223" s="22"/>
      <c r="J223" s="22"/>
      <c r="K223" s="22"/>
    </row>
    <row r="224" spans="2:11" s="23" customFormat="1" x14ac:dyDescent="0.2">
      <c r="B224" s="24"/>
      <c r="C224" s="24"/>
      <c r="D224" s="24"/>
      <c r="E224" s="24"/>
      <c r="F224" s="22"/>
      <c r="G224" s="22"/>
      <c r="H224" s="57"/>
      <c r="I224" s="22"/>
      <c r="J224" s="22"/>
      <c r="K224" s="22"/>
    </row>
    <row r="225" spans="2:11" s="23" customFormat="1" x14ac:dyDescent="0.2">
      <c r="B225" s="24"/>
      <c r="C225" s="24"/>
      <c r="D225" s="24"/>
      <c r="E225" s="24"/>
      <c r="F225" s="22"/>
      <c r="G225" s="22"/>
      <c r="H225" s="57"/>
      <c r="I225" s="22"/>
      <c r="J225" s="22"/>
      <c r="K225" s="22"/>
    </row>
    <row r="226" spans="2:11" s="23" customFormat="1" x14ac:dyDescent="0.2">
      <c r="B226" s="24"/>
      <c r="C226" s="24"/>
      <c r="D226" s="24"/>
      <c r="E226" s="24"/>
      <c r="F226" s="22"/>
      <c r="G226" s="22"/>
      <c r="H226" s="57"/>
      <c r="I226" s="22"/>
      <c r="J226" s="22"/>
      <c r="K226" s="22"/>
    </row>
    <row r="227" spans="2:11" s="23" customFormat="1" x14ac:dyDescent="0.2">
      <c r="B227" s="24"/>
      <c r="C227" s="24"/>
      <c r="D227" s="24"/>
      <c r="E227" s="24"/>
      <c r="F227" s="22"/>
      <c r="G227" s="22"/>
      <c r="H227" s="57"/>
      <c r="I227" s="22"/>
      <c r="J227" s="22"/>
      <c r="K227" s="22"/>
    </row>
    <row r="228" spans="2:11" s="23" customFormat="1" x14ac:dyDescent="0.2">
      <c r="B228" s="24"/>
      <c r="C228" s="24"/>
      <c r="D228" s="24"/>
      <c r="E228" s="24"/>
      <c r="F228" s="22"/>
      <c r="G228" s="22"/>
      <c r="H228" s="57"/>
      <c r="I228" s="22"/>
      <c r="J228" s="22"/>
      <c r="K228" s="22"/>
    </row>
    <row r="229" spans="2:11" s="23" customFormat="1" x14ac:dyDescent="0.2">
      <c r="B229" s="24"/>
      <c r="C229" s="24"/>
      <c r="D229" s="24"/>
      <c r="E229" s="24"/>
      <c r="F229" s="22"/>
      <c r="G229" s="22"/>
      <c r="H229" s="57"/>
      <c r="I229" s="22"/>
      <c r="J229" s="22"/>
      <c r="K229" s="22"/>
    </row>
    <row r="230" spans="2:11" s="23" customFormat="1" x14ac:dyDescent="0.2">
      <c r="B230" s="24"/>
      <c r="C230" s="24"/>
      <c r="D230" s="24"/>
      <c r="E230" s="24"/>
      <c r="F230" s="22"/>
      <c r="G230" s="22"/>
      <c r="H230" s="57"/>
      <c r="I230" s="22"/>
      <c r="J230" s="22"/>
      <c r="K230" s="22"/>
    </row>
    <row r="231" spans="2:11" s="23" customFormat="1" x14ac:dyDescent="0.2">
      <c r="B231" s="24"/>
      <c r="C231" s="24"/>
      <c r="D231" s="24"/>
      <c r="E231" s="24"/>
      <c r="F231" s="22"/>
      <c r="G231" s="22"/>
      <c r="H231" s="57"/>
      <c r="I231" s="22"/>
      <c r="J231" s="22"/>
      <c r="K231" s="22"/>
    </row>
    <row r="232" spans="2:11" s="23" customFormat="1" x14ac:dyDescent="0.2">
      <c r="B232" s="24"/>
      <c r="C232" s="24"/>
      <c r="D232" s="24"/>
      <c r="E232" s="24"/>
      <c r="F232" s="22"/>
      <c r="G232" s="22"/>
      <c r="H232" s="57"/>
      <c r="I232" s="22"/>
      <c r="J232" s="22"/>
      <c r="K232" s="22"/>
    </row>
    <row r="233" spans="2:11" s="23" customFormat="1" x14ac:dyDescent="0.2">
      <c r="B233" s="24"/>
      <c r="C233" s="24"/>
      <c r="D233" s="24"/>
      <c r="E233" s="24"/>
      <c r="F233" s="22"/>
      <c r="G233" s="22"/>
      <c r="H233" s="57"/>
      <c r="I233" s="22"/>
      <c r="J233" s="22"/>
      <c r="K233" s="22"/>
    </row>
    <row r="234" spans="2:11" s="23" customFormat="1" x14ac:dyDescent="0.2">
      <c r="B234" s="24"/>
      <c r="C234" s="24"/>
      <c r="D234" s="24"/>
      <c r="E234" s="24"/>
      <c r="F234" s="22"/>
      <c r="G234" s="22"/>
      <c r="H234" s="57"/>
      <c r="I234" s="22"/>
      <c r="J234" s="22"/>
      <c r="K234" s="22"/>
    </row>
    <row r="235" spans="2:11" s="23" customFormat="1" x14ac:dyDescent="0.2">
      <c r="B235" s="24"/>
      <c r="C235" s="24"/>
      <c r="D235" s="24"/>
      <c r="E235" s="24"/>
      <c r="F235" s="22"/>
      <c r="G235" s="22"/>
      <c r="H235" s="57"/>
      <c r="I235" s="22"/>
      <c r="J235" s="22"/>
      <c r="K235" s="22"/>
    </row>
    <row r="236" spans="2:11" s="23" customFormat="1" x14ac:dyDescent="0.2">
      <c r="B236" s="24"/>
      <c r="C236" s="24"/>
      <c r="D236" s="24"/>
      <c r="E236" s="24"/>
      <c r="F236" s="22"/>
      <c r="G236" s="22"/>
      <c r="H236" s="57"/>
      <c r="I236" s="22"/>
      <c r="J236" s="22"/>
      <c r="K236" s="22"/>
    </row>
    <row r="237" spans="2:11" s="23" customFormat="1" x14ac:dyDescent="0.2">
      <c r="B237" s="24"/>
      <c r="C237" s="24"/>
      <c r="D237" s="24"/>
      <c r="E237" s="24"/>
      <c r="F237" s="22"/>
      <c r="G237" s="22"/>
      <c r="H237" s="57"/>
      <c r="I237" s="22"/>
      <c r="J237" s="22"/>
      <c r="K237" s="22"/>
    </row>
    <row r="238" spans="2:11" s="23" customFormat="1" x14ac:dyDescent="0.2">
      <c r="B238" s="24"/>
      <c r="C238" s="24"/>
      <c r="D238" s="24"/>
      <c r="E238" s="24"/>
      <c r="F238" s="22"/>
      <c r="G238" s="22"/>
      <c r="H238" s="57"/>
      <c r="I238" s="22"/>
      <c r="J238" s="22"/>
      <c r="K238" s="22"/>
    </row>
    <row r="239" spans="2:11" s="23" customFormat="1" x14ac:dyDescent="0.2">
      <c r="B239" s="24"/>
      <c r="C239" s="24"/>
      <c r="D239" s="24"/>
      <c r="E239" s="24"/>
      <c r="F239" s="22"/>
      <c r="G239" s="22"/>
      <c r="H239" s="57"/>
      <c r="I239" s="22"/>
      <c r="J239" s="22"/>
      <c r="K239" s="22"/>
    </row>
    <row r="240" spans="2:11" s="23" customFormat="1" x14ac:dyDescent="0.2">
      <c r="B240" s="24"/>
      <c r="C240" s="24"/>
      <c r="D240" s="24"/>
      <c r="E240" s="24"/>
      <c r="F240" s="22"/>
      <c r="G240" s="22"/>
      <c r="H240" s="57"/>
      <c r="I240" s="22"/>
      <c r="J240" s="22"/>
      <c r="K240" s="22"/>
    </row>
    <row r="241" spans="2:11" s="23" customFormat="1" x14ac:dyDescent="0.2">
      <c r="B241" s="24"/>
      <c r="C241" s="24"/>
      <c r="D241" s="24"/>
      <c r="E241" s="24"/>
      <c r="F241" s="22"/>
      <c r="G241" s="22"/>
      <c r="H241" s="57"/>
      <c r="I241" s="22"/>
      <c r="J241" s="22"/>
      <c r="K241" s="22"/>
    </row>
    <row r="242" spans="2:11" s="23" customFormat="1" x14ac:dyDescent="0.2">
      <c r="B242" s="24"/>
      <c r="C242" s="24"/>
      <c r="D242" s="24"/>
      <c r="E242" s="24"/>
      <c r="F242" s="22"/>
      <c r="G242" s="22"/>
      <c r="H242" s="57"/>
      <c r="I242" s="22"/>
      <c r="J242" s="22"/>
      <c r="K242" s="22"/>
    </row>
    <row r="243" spans="2:11" s="23" customFormat="1" x14ac:dyDescent="0.2">
      <c r="B243" s="24"/>
      <c r="C243" s="24"/>
      <c r="D243" s="24"/>
      <c r="E243" s="24"/>
      <c r="F243" s="22"/>
      <c r="G243" s="22"/>
      <c r="H243" s="57"/>
      <c r="I243" s="22"/>
      <c r="J243" s="22"/>
      <c r="K243" s="22"/>
    </row>
    <row r="244" spans="2:11" s="23" customFormat="1" x14ac:dyDescent="0.2">
      <c r="B244" s="24"/>
      <c r="C244" s="24"/>
      <c r="D244" s="24"/>
      <c r="E244" s="24"/>
      <c r="F244" s="22"/>
      <c r="G244" s="22"/>
      <c r="H244" s="57"/>
      <c r="I244" s="22"/>
      <c r="J244" s="22"/>
      <c r="K244" s="22"/>
    </row>
    <row r="245" spans="2:11" s="23" customFormat="1" x14ac:dyDescent="0.2">
      <c r="B245" s="24"/>
      <c r="C245" s="24"/>
      <c r="D245" s="24"/>
      <c r="E245" s="24"/>
      <c r="F245" s="22"/>
      <c r="G245" s="22"/>
      <c r="H245" s="57"/>
      <c r="I245" s="22"/>
      <c r="J245" s="22"/>
      <c r="K245" s="22"/>
    </row>
    <row r="246" spans="2:11" s="23" customFormat="1" x14ac:dyDescent="0.2">
      <c r="B246" s="24"/>
      <c r="C246" s="24"/>
      <c r="D246" s="24"/>
      <c r="E246" s="24"/>
      <c r="F246" s="22"/>
      <c r="G246" s="22"/>
      <c r="H246" s="57"/>
      <c r="I246" s="22"/>
      <c r="J246" s="22"/>
      <c r="K246" s="22"/>
    </row>
    <row r="247" spans="2:11" s="23" customFormat="1" x14ac:dyDescent="0.2">
      <c r="B247" s="24"/>
      <c r="C247" s="24"/>
      <c r="D247" s="24"/>
      <c r="E247" s="24"/>
      <c r="F247" s="22"/>
      <c r="G247" s="22"/>
      <c r="H247" s="57"/>
      <c r="I247" s="22"/>
      <c r="J247" s="22"/>
      <c r="K247" s="22"/>
    </row>
    <row r="248" spans="2:11" s="23" customFormat="1" x14ac:dyDescent="0.2">
      <c r="B248" s="24"/>
      <c r="C248" s="24"/>
      <c r="D248" s="24"/>
      <c r="E248" s="24"/>
      <c r="F248" s="22"/>
      <c r="G248" s="22"/>
      <c r="H248" s="57"/>
      <c r="I248" s="22"/>
      <c r="J248" s="22"/>
      <c r="K248" s="22"/>
    </row>
    <row r="249" spans="2:11" s="23" customFormat="1" x14ac:dyDescent="0.2">
      <c r="B249" s="24"/>
      <c r="C249" s="24"/>
      <c r="D249" s="24"/>
      <c r="E249" s="24"/>
      <c r="F249" s="22"/>
      <c r="G249" s="22"/>
      <c r="H249" s="57"/>
      <c r="I249" s="22"/>
      <c r="J249" s="22"/>
      <c r="K249" s="22"/>
    </row>
    <row r="250" spans="2:11" s="23" customFormat="1" x14ac:dyDescent="0.2">
      <c r="B250" s="24"/>
      <c r="C250" s="24"/>
      <c r="D250" s="24"/>
      <c r="E250" s="24"/>
      <c r="F250" s="22"/>
      <c r="G250" s="22"/>
      <c r="H250" s="57"/>
      <c r="I250" s="22"/>
      <c r="J250" s="22"/>
      <c r="K250" s="22"/>
    </row>
    <row r="251" spans="2:11" s="23" customFormat="1" x14ac:dyDescent="0.2">
      <c r="B251" s="24"/>
      <c r="C251" s="24"/>
      <c r="D251" s="24"/>
      <c r="E251" s="24"/>
      <c r="F251" s="22"/>
      <c r="G251" s="22"/>
      <c r="H251" s="57"/>
      <c r="I251" s="22"/>
      <c r="J251" s="22"/>
      <c r="K251" s="22"/>
    </row>
    <row r="252" spans="2:11" s="23" customFormat="1" x14ac:dyDescent="0.2">
      <c r="B252" s="24"/>
      <c r="C252" s="24"/>
      <c r="D252" s="24"/>
      <c r="E252" s="24"/>
      <c r="F252" s="22"/>
      <c r="G252" s="22"/>
      <c r="H252" s="57"/>
      <c r="I252" s="22"/>
      <c r="J252" s="22"/>
      <c r="K252" s="22"/>
    </row>
    <row r="253" spans="2:11" s="23" customFormat="1" x14ac:dyDescent="0.2">
      <c r="B253" s="24"/>
      <c r="C253" s="24"/>
      <c r="D253" s="24"/>
      <c r="E253" s="24"/>
      <c r="F253" s="22"/>
      <c r="G253" s="22"/>
      <c r="H253" s="57"/>
      <c r="I253" s="22"/>
      <c r="J253" s="22"/>
      <c r="K253" s="22"/>
    </row>
    <row r="254" spans="2:11" s="23" customFormat="1" x14ac:dyDescent="0.2">
      <c r="B254" s="24"/>
      <c r="C254" s="24"/>
      <c r="D254" s="24"/>
      <c r="E254" s="24"/>
      <c r="F254" s="22"/>
      <c r="G254" s="22"/>
      <c r="H254" s="57"/>
      <c r="I254" s="22"/>
      <c r="J254" s="22"/>
      <c r="K254" s="22"/>
    </row>
    <row r="255" spans="2:11" s="23" customFormat="1" x14ac:dyDescent="0.2">
      <c r="B255" s="24"/>
      <c r="C255" s="24"/>
      <c r="D255" s="24"/>
      <c r="E255" s="24"/>
      <c r="F255" s="22"/>
      <c r="G255" s="22"/>
      <c r="H255" s="57"/>
      <c r="I255" s="22"/>
      <c r="J255" s="22"/>
      <c r="K255" s="22"/>
    </row>
    <row r="256" spans="2:11" s="23" customFormat="1" x14ac:dyDescent="0.2">
      <c r="B256" s="24"/>
      <c r="C256" s="24"/>
      <c r="D256" s="24"/>
      <c r="E256" s="24"/>
      <c r="F256" s="22"/>
      <c r="G256" s="22"/>
      <c r="H256" s="57"/>
      <c r="I256" s="22"/>
      <c r="J256" s="22"/>
      <c r="K256" s="22"/>
    </row>
    <row r="257" spans="2:11" s="23" customFormat="1" x14ac:dyDescent="0.2">
      <c r="B257" s="24"/>
      <c r="C257" s="24"/>
      <c r="D257" s="24"/>
      <c r="E257" s="24"/>
      <c r="F257" s="22"/>
      <c r="G257" s="22"/>
      <c r="H257" s="57"/>
      <c r="I257" s="22"/>
      <c r="J257" s="22"/>
      <c r="K257" s="22"/>
    </row>
    <row r="258" spans="2:11" s="23" customFormat="1" x14ac:dyDescent="0.2">
      <c r="B258" s="24"/>
      <c r="C258" s="24"/>
      <c r="D258" s="24"/>
      <c r="E258" s="24"/>
      <c r="F258" s="22"/>
      <c r="G258" s="22"/>
      <c r="H258" s="57"/>
      <c r="I258" s="22"/>
      <c r="J258" s="22"/>
      <c r="K258" s="22"/>
    </row>
    <row r="259" spans="2:11" s="23" customFormat="1" x14ac:dyDescent="0.2">
      <c r="B259" s="24"/>
      <c r="C259" s="24"/>
      <c r="D259" s="24"/>
      <c r="E259" s="24"/>
      <c r="F259" s="22"/>
      <c r="G259" s="22"/>
      <c r="H259" s="57"/>
      <c r="I259" s="22"/>
      <c r="J259" s="22"/>
      <c r="K259" s="22"/>
    </row>
    <row r="260" spans="2:11" s="23" customFormat="1" x14ac:dyDescent="0.2">
      <c r="B260" s="24"/>
      <c r="C260" s="24"/>
      <c r="D260" s="24"/>
      <c r="E260" s="24"/>
      <c r="F260" s="22"/>
      <c r="G260" s="22"/>
      <c r="H260" s="57"/>
      <c r="I260" s="22"/>
      <c r="J260" s="22"/>
      <c r="K260" s="22"/>
    </row>
    <row r="261" spans="2:11" s="23" customFormat="1" x14ac:dyDescent="0.2">
      <c r="B261" s="24"/>
      <c r="C261" s="24"/>
      <c r="D261" s="24"/>
      <c r="E261" s="24"/>
      <c r="F261" s="22"/>
      <c r="G261" s="22"/>
      <c r="H261" s="57"/>
      <c r="I261" s="22"/>
      <c r="J261" s="22"/>
      <c r="K261" s="22"/>
    </row>
    <row r="262" spans="2:11" s="23" customFormat="1" x14ac:dyDescent="0.2">
      <c r="B262" s="24"/>
      <c r="C262" s="24"/>
      <c r="D262" s="24"/>
      <c r="E262" s="24"/>
      <c r="F262" s="22"/>
      <c r="G262" s="22"/>
      <c r="H262" s="57"/>
      <c r="I262" s="22"/>
      <c r="J262" s="22"/>
      <c r="K262" s="22"/>
    </row>
    <row r="263" spans="2:11" s="23" customFormat="1" x14ac:dyDescent="0.2">
      <c r="B263" s="24"/>
      <c r="C263" s="24"/>
      <c r="D263" s="24"/>
      <c r="E263" s="24"/>
      <c r="F263" s="22"/>
      <c r="G263" s="22"/>
      <c r="H263" s="57"/>
      <c r="I263" s="22"/>
      <c r="J263" s="22"/>
      <c r="K263" s="22"/>
    </row>
    <row r="264" spans="2:11" s="23" customFormat="1" x14ac:dyDescent="0.2">
      <c r="B264" s="24"/>
      <c r="C264" s="24"/>
      <c r="D264" s="24"/>
      <c r="E264" s="24"/>
      <c r="F264" s="22"/>
      <c r="G264" s="22"/>
      <c r="H264" s="57"/>
      <c r="I264" s="22"/>
      <c r="J264" s="22"/>
      <c r="K264" s="22"/>
    </row>
    <row r="265" spans="2:11" s="23" customFormat="1" x14ac:dyDescent="0.2">
      <c r="B265" s="24"/>
      <c r="C265" s="24"/>
      <c r="D265" s="24"/>
      <c r="E265" s="24"/>
      <c r="F265" s="22"/>
      <c r="G265" s="22"/>
      <c r="H265" s="57"/>
      <c r="I265" s="22"/>
      <c r="J265" s="22"/>
      <c r="K265" s="22"/>
    </row>
    <row r="266" spans="2:11" s="23" customFormat="1" hidden="1" x14ac:dyDescent="0.2">
      <c r="B266" s="24"/>
      <c r="C266" s="24"/>
      <c r="D266" s="24"/>
      <c r="E266" s="24"/>
      <c r="F266" s="22"/>
      <c r="G266" s="22"/>
      <c r="H266" s="57"/>
      <c r="I266" s="22"/>
      <c r="J266" s="22"/>
      <c r="K266" s="22"/>
    </row>
    <row r="267" spans="2:11" s="23" customFormat="1" hidden="1" x14ac:dyDescent="0.2">
      <c r="B267" s="24"/>
      <c r="C267" s="24"/>
      <c r="D267" s="24"/>
      <c r="E267" s="24"/>
      <c r="F267" s="22"/>
      <c r="G267" s="22"/>
      <c r="H267" s="57"/>
      <c r="I267" s="22"/>
      <c r="J267" s="22"/>
      <c r="K267" s="22"/>
    </row>
    <row r="268" spans="2:11" s="23" customFormat="1" hidden="1" x14ac:dyDescent="0.2">
      <c r="B268" s="24"/>
      <c r="C268" s="24"/>
      <c r="D268" s="24"/>
      <c r="E268" s="24"/>
      <c r="F268" s="22"/>
      <c r="G268" s="22"/>
      <c r="H268" s="57"/>
      <c r="I268" s="22"/>
      <c r="J268" s="22"/>
      <c r="K268" s="22"/>
    </row>
    <row r="269" spans="2:11" s="23" customFormat="1" hidden="1" x14ac:dyDescent="0.2">
      <c r="B269" s="24"/>
      <c r="C269" s="24"/>
      <c r="D269" s="24"/>
      <c r="E269" s="24"/>
      <c r="F269" s="22"/>
      <c r="G269" s="22"/>
      <c r="H269" s="57"/>
      <c r="I269" s="22"/>
      <c r="J269" s="22"/>
      <c r="K269" s="22"/>
    </row>
    <row r="270" spans="2:11" s="23" customFormat="1" hidden="1" x14ac:dyDescent="0.2">
      <c r="B270" s="24"/>
      <c r="C270" s="24"/>
      <c r="D270" s="24"/>
      <c r="E270" s="24"/>
      <c r="F270" s="22"/>
      <c r="G270" s="22"/>
      <c r="H270" s="57"/>
      <c r="I270" s="22"/>
      <c r="J270" s="22"/>
      <c r="K270" s="22"/>
    </row>
    <row r="271" spans="2:11" s="23" customFormat="1" hidden="1" x14ac:dyDescent="0.2">
      <c r="B271" s="24"/>
      <c r="C271" s="24"/>
      <c r="D271" s="24"/>
      <c r="E271" s="24"/>
      <c r="F271" s="22"/>
      <c r="G271" s="22"/>
      <c r="H271" s="57"/>
      <c r="I271" s="22"/>
      <c r="J271" s="22"/>
      <c r="K271" s="22"/>
    </row>
    <row r="272" spans="2:11" s="23" customFormat="1" hidden="1" x14ac:dyDescent="0.2">
      <c r="B272" s="24"/>
      <c r="C272" s="24"/>
      <c r="D272" s="24"/>
      <c r="E272" s="24"/>
      <c r="F272" s="22"/>
      <c r="G272" s="22"/>
      <c r="H272" s="57"/>
      <c r="I272" s="22"/>
      <c r="J272" s="22"/>
      <c r="K272" s="22"/>
    </row>
    <row r="273" spans="2:11" s="23" customFormat="1" hidden="1" x14ac:dyDescent="0.2">
      <c r="B273" s="24"/>
      <c r="C273" s="24"/>
      <c r="D273" s="24"/>
      <c r="E273" s="24"/>
      <c r="F273" s="22"/>
      <c r="G273" s="22"/>
      <c r="H273" s="57"/>
      <c r="I273" s="22"/>
      <c r="J273" s="22"/>
      <c r="K273" s="22"/>
    </row>
    <row r="274" spans="2:11" s="23" customFormat="1" hidden="1" x14ac:dyDescent="0.2">
      <c r="B274" s="24"/>
      <c r="C274" s="24"/>
      <c r="D274" s="24"/>
      <c r="E274" s="24"/>
      <c r="F274" s="22"/>
      <c r="G274" s="22"/>
      <c r="H274" s="57"/>
      <c r="I274" s="22"/>
      <c r="J274" s="22"/>
      <c r="K274" s="22"/>
    </row>
    <row r="275" spans="2:11" s="23" customFormat="1" hidden="1" x14ac:dyDescent="0.2">
      <c r="B275" s="24"/>
      <c r="C275" s="24"/>
      <c r="D275" s="24"/>
      <c r="E275" s="24"/>
      <c r="F275" s="22"/>
      <c r="G275" s="22"/>
      <c r="H275" s="57"/>
      <c r="I275" s="22"/>
      <c r="J275" s="22"/>
      <c r="K275" s="22"/>
    </row>
    <row r="276" spans="2:11" s="23" customFormat="1" hidden="1" x14ac:dyDescent="0.2">
      <c r="B276" s="24"/>
      <c r="C276" s="24"/>
      <c r="D276" s="24"/>
      <c r="E276" s="24"/>
      <c r="F276" s="22"/>
      <c r="G276" s="22"/>
      <c r="H276" s="57"/>
      <c r="I276" s="22"/>
      <c r="J276" s="22"/>
      <c r="K276" s="22"/>
    </row>
    <row r="277" spans="2:11" s="23" customFormat="1" hidden="1" x14ac:dyDescent="0.2">
      <c r="B277" s="24"/>
      <c r="C277" s="24"/>
      <c r="D277" s="24"/>
      <c r="E277" s="24"/>
      <c r="F277" s="22"/>
      <c r="G277" s="22"/>
      <c r="H277" s="57"/>
      <c r="I277" s="22"/>
      <c r="J277" s="22"/>
      <c r="K277" s="22"/>
    </row>
    <row r="278" spans="2:11" s="23" customFormat="1" hidden="1" x14ac:dyDescent="0.2">
      <c r="B278" s="24"/>
      <c r="C278" s="24"/>
      <c r="D278" s="24"/>
      <c r="E278" s="24"/>
      <c r="F278" s="22"/>
      <c r="G278" s="22"/>
      <c r="H278" s="57"/>
      <c r="I278" s="22"/>
      <c r="J278" s="22"/>
      <c r="K278" s="22"/>
    </row>
    <row r="279" spans="2:11" s="23" customFormat="1" hidden="1" x14ac:dyDescent="0.2">
      <c r="B279" s="24"/>
      <c r="C279" s="24"/>
      <c r="D279" s="24"/>
      <c r="E279" s="24"/>
      <c r="F279" s="22"/>
      <c r="G279" s="22"/>
      <c r="H279" s="57"/>
      <c r="I279" s="22"/>
      <c r="J279" s="22"/>
      <c r="K279" s="22"/>
    </row>
    <row r="280" spans="2:11" s="23" customFormat="1" hidden="1" x14ac:dyDescent="0.2">
      <c r="B280" s="24"/>
      <c r="C280" s="24"/>
      <c r="D280" s="24"/>
      <c r="E280" s="24"/>
      <c r="F280" s="22"/>
      <c r="G280" s="22"/>
      <c r="H280" s="57"/>
      <c r="I280" s="22"/>
      <c r="J280" s="22"/>
      <c r="K280" s="22"/>
    </row>
    <row r="281" spans="2:11" s="23" customFormat="1" hidden="1" x14ac:dyDescent="0.2">
      <c r="B281" s="24"/>
      <c r="C281" s="24"/>
      <c r="D281" s="24"/>
      <c r="E281" s="24"/>
      <c r="F281" s="22"/>
      <c r="G281" s="22"/>
      <c r="H281" s="57"/>
      <c r="I281" s="22"/>
      <c r="J281" s="22"/>
      <c r="K281" s="22"/>
    </row>
    <row r="282" spans="2:11" s="23" customFormat="1" hidden="1" x14ac:dyDescent="0.2">
      <c r="B282" s="24"/>
      <c r="C282" s="24"/>
      <c r="D282" s="24"/>
      <c r="E282" s="24"/>
      <c r="F282" s="22"/>
      <c r="G282" s="22"/>
      <c r="H282" s="57"/>
      <c r="I282" s="22"/>
      <c r="J282" s="22"/>
      <c r="K282" s="22"/>
    </row>
    <row r="283" spans="2:11" s="23" customFormat="1" hidden="1" x14ac:dyDescent="0.2">
      <c r="B283" s="24"/>
      <c r="C283" s="24"/>
      <c r="D283" s="24"/>
      <c r="E283" s="24"/>
      <c r="F283" s="22"/>
      <c r="G283" s="22"/>
      <c r="H283" s="57"/>
      <c r="I283" s="22"/>
      <c r="J283" s="22"/>
      <c r="K283" s="22"/>
    </row>
    <row r="284" spans="2:11" s="23" customFormat="1" hidden="1" x14ac:dyDescent="0.2">
      <c r="B284" s="24"/>
      <c r="C284" s="24"/>
      <c r="D284" s="24"/>
      <c r="E284" s="24"/>
      <c r="F284" s="22"/>
      <c r="G284" s="22"/>
      <c r="H284" s="57"/>
      <c r="I284" s="22"/>
      <c r="J284" s="22"/>
      <c r="K284" s="22"/>
    </row>
    <row r="285" spans="2:11" s="23" customFormat="1" hidden="1" x14ac:dyDescent="0.2">
      <c r="B285" s="24"/>
      <c r="C285" s="24"/>
      <c r="D285" s="24"/>
      <c r="E285" s="24"/>
      <c r="F285" s="22"/>
      <c r="G285" s="22"/>
      <c r="H285" s="57"/>
      <c r="I285" s="22"/>
      <c r="J285" s="22"/>
      <c r="K285" s="22"/>
    </row>
    <row r="286" spans="2:11" s="23" customFormat="1" hidden="1" x14ac:dyDescent="0.2">
      <c r="B286" s="24"/>
      <c r="C286" s="24"/>
      <c r="D286" s="24"/>
      <c r="E286" s="24"/>
      <c r="F286" s="22"/>
      <c r="G286" s="22"/>
      <c r="H286" s="57"/>
      <c r="I286" s="22"/>
      <c r="J286" s="22"/>
      <c r="K286" s="22"/>
    </row>
    <row r="287" spans="2:11" s="23" customFormat="1" hidden="1" x14ac:dyDescent="0.2">
      <c r="B287" s="24"/>
      <c r="C287" s="24"/>
      <c r="D287" s="24"/>
      <c r="E287" s="24"/>
      <c r="F287" s="22"/>
      <c r="G287" s="22"/>
      <c r="H287" s="57"/>
      <c r="I287" s="22"/>
      <c r="J287" s="22"/>
      <c r="K287" s="22"/>
    </row>
    <row r="288" spans="2:11" s="23" customFormat="1" hidden="1" x14ac:dyDescent="0.2">
      <c r="B288" s="24"/>
      <c r="C288" s="24"/>
      <c r="D288" s="24"/>
      <c r="E288" s="24"/>
      <c r="F288" s="22"/>
      <c r="G288" s="22"/>
      <c r="H288" s="57"/>
      <c r="I288" s="22"/>
      <c r="J288" s="22"/>
      <c r="K288" s="22"/>
    </row>
    <row r="289" spans="2:11" s="23" customFormat="1" hidden="1" x14ac:dyDescent="0.2">
      <c r="B289" s="24"/>
      <c r="C289" s="24"/>
      <c r="D289" s="24"/>
      <c r="E289" s="24"/>
      <c r="F289" s="22"/>
      <c r="G289" s="22"/>
      <c r="H289" s="57"/>
      <c r="I289" s="22"/>
      <c r="J289" s="22"/>
      <c r="K289" s="22"/>
    </row>
    <row r="290" spans="2:11" s="23" customFormat="1" hidden="1" x14ac:dyDescent="0.2">
      <c r="B290" s="24"/>
      <c r="C290" s="24"/>
      <c r="D290" s="24"/>
      <c r="E290" s="24"/>
      <c r="F290" s="22"/>
      <c r="G290" s="22"/>
      <c r="H290" s="57"/>
      <c r="I290" s="22"/>
      <c r="J290" s="22"/>
      <c r="K290" s="22"/>
    </row>
    <row r="291" spans="2:11" s="23" customFormat="1" hidden="1" x14ac:dyDescent="0.2">
      <c r="B291" s="24"/>
      <c r="C291" s="24"/>
      <c r="D291" s="24"/>
      <c r="E291" s="24"/>
      <c r="F291" s="22"/>
      <c r="G291" s="22"/>
      <c r="H291" s="57"/>
      <c r="I291" s="22"/>
      <c r="J291" s="22"/>
      <c r="K291" s="22"/>
    </row>
    <row r="292" spans="2:11" s="23" customFormat="1" hidden="1" x14ac:dyDescent="0.2">
      <c r="B292" s="24"/>
      <c r="C292" s="24"/>
      <c r="D292" s="24"/>
      <c r="E292" s="24"/>
      <c r="F292" s="22"/>
      <c r="G292" s="22"/>
      <c r="H292" s="57"/>
      <c r="I292" s="22"/>
      <c r="J292" s="22"/>
      <c r="K292" s="22"/>
    </row>
    <row r="293" spans="2:11" s="23" customFormat="1" hidden="1" x14ac:dyDescent="0.2">
      <c r="B293" s="24"/>
      <c r="C293" s="24"/>
      <c r="D293" s="24"/>
      <c r="E293" s="24"/>
      <c r="F293" s="22"/>
      <c r="G293" s="22"/>
      <c r="H293" s="57"/>
      <c r="I293" s="22"/>
      <c r="J293" s="22"/>
      <c r="K293" s="22"/>
    </row>
    <row r="294" spans="2:11" s="23" customFormat="1" hidden="1" x14ac:dyDescent="0.2">
      <c r="B294" s="24"/>
      <c r="C294" s="24"/>
      <c r="D294" s="24"/>
      <c r="E294" s="24"/>
      <c r="F294" s="22"/>
      <c r="G294" s="22"/>
      <c r="H294" s="57"/>
      <c r="I294" s="22"/>
      <c r="J294" s="22"/>
      <c r="K294" s="22"/>
    </row>
    <row r="295" spans="2:11" s="23" customFormat="1" hidden="1" x14ac:dyDescent="0.2">
      <c r="B295" s="24"/>
      <c r="C295" s="24"/>
      <c r="D295" s="24"/>
      <c r="E295" s="24"/>
      <c r="F295" s="22"/>
      <c r="G295" s="22"/>
      <c r="H295" s="57"/>
      <c r="I295" s="22"/>
      <c r="J295" s="22"/>
      <c r="K295" s="22"/>
    </row>
    <row r="296" spans="2:11" s="23" customFormat="1" hidden="1" x14ac:dyDescent="0.2">
      <c r="B296" s="24"/>
      <c r="C296" s="24"/>
      <c r="D296" s="24"/>
      <c r="E296" s="24"/>
      <c r="F296" s="22"/>
      <c r="G296" s="22"/>
      <c r="H296" s="57"/>
      <c r="I296" s="22"/>
      <c r="J296" s="22"/>
      <c r="K296" s="22"/>
    </row>
    <row r="297" spans="2:11" s="23" customFormat="1" hidden="1" x14ac:dyDescent="0.2">
      <c r="B297" s="24"/>
      <c r="C297" s="24"/>
      <c r="D297" s="24"/>
      <c r="E297" s="24"/>
      <c r="F297" s="22"/>
      <c r="G297" s="22"/>
      <c r="H297" s="57"/>
      <c r="I297" s="22"/>
      <c r="J297" s="22"/>
      <c r="K297" s="22"/>
    </row>
    <row r="298" spans="2:11" s="23" customFormat="1" hidden="1" x14ac:dyDescent="0.2">
      <c r="B298" s="24"/>
      <c r="C298" s="24"/>
      <c r="D298" s="24"/>
      <c r="E298" s="24"/>
      <c r="F298" s="22"/>
      <c r="G298" s="22"/>
      <c r="H298" s="57"/>
      <c r="I298" s="22"/>
      <c r="J298" s="22"/>
      <c r="K298" s="22"/>
    </row>
    <row r="299" spans="2:11" s="23" customFormat="1" hidden="1" x14ac:dyDescent="0.2">
      <c r="B299" s="24"/>
      <c r="C299" s="24"/>
      <c r="D299" s="24"/>
      <c r="E299" s="24"/>
      <c r="F299" s="22"/>
      <c r="G299" s="22"/>
      <c r="H299" s="57"/>
      <c r="I299" s="22"/>
      <c r="J299" s="22"/>
      <c r="K299" s="22"/>
    </row>
    <row r="300" spans="2:11" s="23" customFormat="1" hidden="1" x14ac:dyDescent="0.2">
      <c r="B300" s="24"/>
      <c r="C300" s="24"/>
      <c r="D300" s="24"/>
      <c r="E300" s="24"/>
      <c r="F300" s="22"/>
      <c r="G300" s="22"/>
      <c r="H300" s="57"/>
      <c r="I300" s="22"/>
      <c r="J300" s="22"/>
      <c r="K300" s="22"/>
    </row>
    <row r="301" spans="2:11" s="23" customFormat="1" hidden="1" x14ac:dyDescent="0.2">
      <c r="B301" s="24"/>
      <c r="C301" s="24"/>
      <c r="D301" s="24"/>
      <c r="E301" s="24"/>
      <c r="F301" s="22"/>
      <c r="G301" s="22"/>
      <c r="H301" s="57"/>
      <c r="I301" s="22"/>
      <c r="J301" s="22"/>
      <c r="K301" s="22"/>
    </row>
    <row r="302" spans="2:11" s="23" customFormat="1" hidden="1" x14ac:dyDescent="0.2">
      <c r="B302" s="24"/>
      <c r="C302" s="24"/>
      <c r="D302" s="24"/>
      <c r="E302" s="24"/>
      <c r="F302" s="22"/>
      <c r="G302" s="22"/>
      <c r="H302" s="57"/>
      <c r="I302" s="22"/>
      <c r="J302" s="22"/>
      <c r="K302" s="22"/>
    </row>
    <row r="303" spans="2:11" s="23" customFormat="1" hidden="1" x14ac:dyDescent="0.2">
      <c r="B303" s="24"/>
      <c r="C303" s="24"/>
      <c r="D303" s="24"/>
      <c r="E303" s="24"/>
      <c r="F303" s="22"/>
      <c r="G303" s="22"/>
      <c r="H303" s="57"/>
      <c r="I303" s="22"/>
      <c r="J303" s="22"/>
      <c r="K303" s="22"/>
    </row>
    <row r="304" spans="2:11" s="23" customFormat="1" hidden="1" x14ac:dyDescent="0.2">
      <c r="B304" s="24"/>
      <c r="C304" s="24"/>
      <c r="D304" s="24"/>
      <c r="E304" s="24"/>
      <c r="F304" s="22"/>
      <c r="G304" s="22"/>
      <c r="H304" s="57"/>
      <c r="I304" s="22"/>
      <c r="J304" s="22"/>
      <c r="K304" s="22"/>
    </row>
    <row r="305" spans="2:11" s="23" customFormat="1" hidden="1" x14ac:dyDescent="0.2">
      <c r="B305" s="24"/>
      <c r="C305" s="24"/>
      <c r="D305" s="24"/>
      <c r="E305" s="24"/>
      <c r="F305" s="22"/>
      <c r="G305" s="22"/>
      <c r="H305" s="57"/>
      <c r="I305" s="22"/>
      <c r="J305" s="22"/>
      <c r="K305" s="22"/>
    </row>
    <row r="306" spans="2:11" s="23" customFormat="1" hidden="1" x14ac:dyDescent="0.2">
      <c r="B306" s="24"/>
      <c r="C306" s="24"/>
      <c r="D306" s="24"/>
      <c r="E306" s="24"/>
      <c r="F306" s="22"/>
      <c r="G306" s="22"/>
      <c r="H306" s="57"/>
      <c r="I306" s="22"/>
      <c r="J306" s="22"/>
      <c r="K306" s="22"/>
    </row>
    <row r="307" spans="2:11" s="23" customFormat="1" hidden="1" x14ac:dyDescent="0.2">
      <c r="B307" s="24"/>
      <c r="C307" s="24"/>
      <c r="D307" s="24"/>
      <c r="E307" s="24"/>
      <c r="F307" s="22"/>
      <c r="G307" s="22"/>
      <c r="H307" s="57"/>
      <c r="I307" s="22"/>
      <c r="J307" s="22"/>
      <c r="K307" s="22"/>
    </row>
    <row r="308" spans="2:11" s="23" customFormat="1" hidden="1" x14ac:dyDescent="0.2">
      <c r="B308" s="24"/>
      <c r="C308" s="24"/>
      <c r="D308" s="24"/>
      <c r="E308" s="24"/>
      <c r="F308" s="22"/>
      <c r="G308" s="22"/>
      <c r="H308" s="57"/>
      <c r="I308" s="22"/>
      <c r="J308" s="22"/>
      <c r="K308" s="22"/>
    </row>
    <row r="309" spans="2:11" s="23" customFormat="1" hidden="1" x14ac:dyDescent="0.2">
      <c r="B309" s="24"/>
      <c r="C309" s="24"/>
      <c r="D309" s="24"/>
      <c r="E309" s="24"/>
      <c r="F309" s="22"/>
      <c r="G309" s="22"/>
      <c r="H309" s="57"/>
      <c r="I309" s="22"/>
      <c r="J309" s="22"/>
      <c r="K309" s="22"/>
    </row>
    <row r="310" spans="2:11" s="23" customFormat="1" hidden="1" x14ac:dyDescent="0.2">
      <c r="B310" s="24"/>
      <c r="C310" s="24"/>
      <c r="D310" s="24"/>
      <c r="E310" s="24"/>
      <c r="F310" s="22"/>
      <c r="G310" s="22"/>
      <c r="H310" s="57"/>
      <c r="I310" s="22"/>
      <c r="J310" s="22"/>
      <c r="K310" s="22"/>
    </row>
    <row r="311" spans="2:11" s="23" customFormat="1" hidden="1" x14ac:dyDescent="0.2">
      <c r="B311" s="24"/>
      <c r="C311" s="24"/>
      <c r="D311" s="24"/>
      <c r="E311" s="24"/>
      <c r="F311" s="22"/>
      <c r="G311" s="22"/>
      <c r="H311" s="57"/>
      <c r="I311" s="22"/>
      <c r="J311" s="22"/>
      <c r="K311" s="22"/>
    </row>
    <row r="312" spans="2:11" s="23" customFormat="1" hidden="1" x14ac:dyDescent="0.2">
      <c r="B312" s="24"/>
      <c r="C312" s="24"/>
      <c r="D312" s="24"/>
      <c r="E312" s="24"/>
      <c r="F312" s="22"/>
      <c r="G312" s="22"/>
      <c r="H312" s="57"/>
      <c r="I312" s="22"/>
      <c r="J312" s="22"/>
      <c r="K312" s="22"/>
    </row>
    <row r="313" spans="2:11" s="23" customFormat="1" hidden="1" x14ac:dyDescent="0.2">
      <c r="B313" s="24"/>
      <c r="C313" s="24"/>
      <c r="D313" s="24"/>
      <c r="E313" s="24"/>
      <c r="F313" s="22"/>
      <c r="G313" s="22"/>
      <c r="H313" s="57"/>
      <c r="I313" s="22"/>
      <c r="J313" s="22"/>
      <c r="K313" s="22"/>
    </row>
    <row r="314" spans="2:11" s="23" customFormat="1" hidden="1" x14ac:dyDescent="0.2">
      <c r="B314" s="24"/>
      <c r="C314" s="24"/>
      <c r="D314" s="24"/>
      <c r="E314" s="24"/>
      <c r="F314" s="22"/>
      <c r="G314" s="22"/>
      <c r="H314" s="57"/>
      <c r="I314" s="22"/>
      <c r="J314" s="22"/>
      <c r="K314" s="22"/>
    </row>
    <row r="315" spans="2:11" s="23" customFormat="1" hidden="1" x14ac:dyDescent="0.2">
      <c r="B315" s="24"/>
      <c r="C315" s="24"/>
      <c r="D315" s="24"/>
      <c r="E315" s="24"/>
      <c r="F315" s="22"/>
      <c r="G315" s="22"/>
      <c r="H315" s="57"/>
      <c r="I315" s="22"/>
      <c r="J315" s="22"/>
      <c r="K315" s="22"/>
    </row>
    <row r="316" spans="2:11" s="23" customFormat="1" hidden="1" x14ac:dyDescent="0.2">
      <c r="B316" s="24"/>
      <c r="C316" s="24"/>
      <c r="D316" s="24"/>
      <c r="E316" s="24"/>
      <c r="F316" s="22"/>
      <c r="G316" s="22"/>
      <c r="H316" s="57"/>
      <c r="I316" s="22"/>
      <c r="J316" s="22"/>
      <c r="K316" s="22"/>
    </row>
    <row r="317" spans="2:11" s="23" customFormat="1" hidden="1" x14ac:dyDescent="0.2">
      <c r="B317" s="24"/>
      <c r="C317" s="24"/>
      <c r="D317" s="24"/>
      <c r="E317" s="24"/>
      <c r="F317" s="22"/>
      <c r="G317" s="22"/>
      <c r="H317" s="57"/>
      <c r="I317" s="22"/>
      <c r="J317" s="22"/>
      <c r="K317" s="22"/>
    </row>
    <row r="318" spans="2:11" s="23" customFormat="1" hidden="1" x14ac:dyDescent="0.2">
      <c r="B318" s="24"/>
      <c r="C318" s="24"/>
      <c r="D318" s="24"/>
      <c r="E318" s="24"/>
      <c r="F318" s="22"/>
      <c r="G318" s="22"/>
      <c r="H318" s="57"/>
      <c r="I318" s="22"/>
      <c r="J318" s="22"/>
      <c r="K318" s="22"/>
    </row>
    <row r="319" spans="2:11" s="23" customFormat="1" hidden="1" x14ac:dyDescent="0.2">
      <c r="B319" s="24"/>
      <c r="C319" s="24"/>
      <c r="D319" s="24"/>
      <c r="E319" s="24"/>
      <c r="F319" s="22"/>
      <c r="G319" s="22"/>
      <c r="H319" s="57"/>
      <c r="I319" s="22"/>
      <c r="J319" s="22"/>
      <c r="K319" s="22"/>
    </row>
    <row r="320" spans="2:11" s="23" customFormat="1" hidden="1" x14ac:dyDescent="0.2">
      <c r="B320" s="24"/>
      <c r="C320" s="24"/>
      <c r="D320" s="24"/>
      <c r="E320" s="24"/>
      <c r="F320" s="22"/>
      <c r="G320" s="22"/>
      <c r="H320" s="57"/>
      <c r="I320" s="22"/>
      <c r="J320" s="22"/>
      <c r="K320" s="22"/>
    </row>
    <row r="321" spans="2:11" s="23" customFormat="1" hidden="1" x14ac:dyDescent="0.2">
      <c r="B321" s="24"/>
      <c r="C321" s="24"/>
      <c r="D321" s="24"/>
      <c r="E321" s="24"/>
      <c r="F321" s="22"/>
      <c r="G321" s="22"/>
      <c r="H321" s="57"/>
      <c r="I321" s="22"/>
      <c r="J321" s="22"/>
      <c r="K321" s="22"/>
    </row>
    <row r="322" spans="2:11" s="23" customFormat="1" hidden="1" x14ac:dyDescent="0.2">
      <c r="B322" s="24"/>
      <c r="C322" s="24"/>
      <c r="D322" s="24"/>
      <c r="E322" s="24"/>
      <c r="F322" s="22"/>
      <c r="G322" s="22"/>
      <c r="H322" s="57"/>
      <c r="I322" s="22"/>
      <c r="J322" s="22"/>
      <c r="K322" s="22"/>
    </row>
    <row r="323" spans="2:11" s="23" customFormat="1" hidden="1" x14ac:dyDescent="0.2">
      <c r="B323" s="24"/>
      <c r="C323" s="24"/>
      <c r="D323" s="24"/>
      <c r="E323" s="24"/>
      <c r="F323" s="22"/>
      <c r="G323" s="22"/>
      <c r="H323" s="57"/>
      <c r="I323" s="22"/>
      <c r="J323" s="22"/>
      <c r="K323" s="22"/>
    </row>
    <row r="324" spans="2:11" s="23" customFormat="1" hidden="1" x14ac:dyDescent="0.2">
      <c r="B324" s="24"/>
      <c r="C324" s="24"/>
      <c r="D324" s="24"/>
      <c r="E324" s="24"/>
      <c r="F324" s="22"/>
      <c r="G324" s="22"/>
      <c r="H324" s="57"/>
      <c r="I324" s="22"/>
      <c r="J324" s="22"/>
      <c r="K324" s="22"/>
    </row>
    <row r="325" spans="2:11" s="23" customFormat="1" hidden="1" x14ac:dyDescent="0.2">
      <c r="B325" s="24"/>
      <c r="C325" s="24"/>
      <c r="D325" s="24"/>
      <c r="E325" s="24"/>
      <c r="F325" s="22"/>
      <c r="G325" s="22"/>
      <c r="H325" s="57"/>
      <c r="I325" s="22"/>
      <c r="J325" s="22"/>
      <c r="K325" s="22"/>
    </row>
    <row r="326" spans="2:11" s="23" customFormat="1" hidden="1" x14ac:dyDescent="0.2">
      <c r="B326" s="24"/>
      <c r="C326" s="24"/>
      <c r="D326" s="24"/>
      <c r="E326" s="24"/>
      <c r="F326" s="22"/>
      <c r="G326" s="22"/>
      <c r="H326" s="57"/>
      <c r="I326" s="22"/>
      <c r="J326" s="22"/>
      <c r="K326" s="22"/>
    </row>
    <row r="327" spans="2:11" s="23" customFormat="1" hidden="1" x14ac:dyDescent="0.2">
      <c r="B327" s="24"/>
      <c r="C327" s="24"/>
      <c r="D327" s="24"/>
      <c r="E327" s="24"/>
      <c r="F327" s="22"/>
      <c r="G327" s="22"/>
      <c r="H327" s="57"/>
      <c r="I327" s="22"/>
      <c r="J327" s="22"/>
      <c r="K327" s="22"/>
    </row>
    <row r="328" spans="2:11" s="23" customFormat="1" hidden="1" x14ac:dyDescent="0.2">
      <c r="B328" s="24"/>
      <c r="C328" s="24"/>
      <c r="D328" s="24"/>
      <c r="E328" s="24"/>
      <c r="F328" s="22"/>
      <c r="G328" s="22"/>
      <c r="H328" s="57"/>
      <c r="I328" s="22"/>
      <c r="J328" s="22"/>
      <c r="K328" s="22"/>
    </row>
    <row r="329" spans="2:11" s="23" customFormat="1" hidden="1" x14ac:dyDescent="0.2">
      <c r="B329" s="24"/>
      <c r="C329" s="24"/>
      <c r="D329" s="24"/>
      <c r="E329" s="24"/>
      <c r="F329" s="22"/>
      <c r="G329" s="22"/>
      <c r="H329" s="57"/>
      <c r="I329" s="22"/>
      <c r="J329" s="22"/>
      <c r="K329" s="22"/>
    </row>
    <row r="330" spans="2:11" s="23" customFormat="1" hidden="1" x14ac:dyDescent="0.2">
      <c r="B330" s="24"/>
      <c r="C330" s="24"/>
      <c r="D330" s="24"/>
      <c r="E330" s="24"/>
      <c r="F330" s="22"/>
      <c r="G330" s="22"/>
      <c r="H330" s="57"/>
      <c r="I330" s="22"/>
      <c r="J330" s="22"/>
      <c r="K330" s="22"/>
    </row>
    <row r="331" spans="2:11" s="23" customFormat="1" hidden="1" x14ac:dyDescent="0.2">
      <c r="B331" s="24"/>
      <c r="C331" s="24"/>
      <c r="D331" s="24"/>
      <c r="E331" s="24"/>
      <c r="F331" s="22"/>
      <c r="G331" s="22"/>
      <c r="H331" s="57"/>
      <c r="I331" s="22"/>
      <c r="J331" s="22"/>
      <c r="K331" s="22"/>
    </row>
    <row r="332" spans="2:11" s="23" customFormat="1" hidden="1" x14ac:dyDescent="0.2">
      <c r="B332" s="24"/>
      <c r="C332" s="24"/>
      <c r="D332" s="24"/>
      <c r="E332" s="24"/>
      <c r="F332" s="22"/>
      <c r="G332" s="22"/>
      <c r="H332" s="57"/>
      <c r="I332" s="22"/>
      <c r="J332" s="22"/>
      <c r="K332" s="22"/>
    </row>
    <row r="333" spans="2:11" s="23" customFormat="1" hidden="1" x14ac:dyDescent="0.2">
      <c r="B333" s="24"/>
      <c r="C333" s="24"/>
      <c r="D333" s="24"/>
      <c r="E333" s="24"/>
      <c r="F333" s="22"/>
      <c r="G333" s="22"/>
      <c r="H333" s="57"/>
      <c r="I333" s="22"/>
      <c r="J333" s="22"/>
      <c r="K333" s="22"/>
    </row>
    <row r="334" spans="2:11" s="23" customFormat="1" hidden="1" x14ac:dyDescent="0.2">
      <c r="B334" s="24"/>
      <c r="C334" s="24"/>
      <c r="D334" s="24"/>
      <c r="E334" s="24"/>
      <c r="F334" s="22"/>
      <c r="G334" s="22"/>
      <c r="H334" s="57"/>
      <c r="I334" s="22"/>
      <c r="J334" s="22"/>
      <c r="K334" s="22"/>
    </row>
    <row r="335" spans="2:11" s="23" customFormat="1" hidden="1" x14ac:dyDescent="0.2">
      <c r="B335" s="24"/>
      <c r="C335" s="24"/>
      <c r="D335" s="24"/>
      <c r="E335" s="24"/>
      <c r="F335" s="22"/>
      <c r="G335" s="22"/>
      <c r="H335" s="57"/>
      <c r="I335" s="22"/>
      <c r="J335" s="22"/>
      <c r="K335" s="22"/>
    </row>
    <row r="336" spans="2:11" s="23" customFormat="1" hidden="1" x14ac:dyDescent="0.2">
      <c r="B336" s="24"/>
      <c r="C336" s="24"/>
      <c r="D336" s="24"/>
      <c r="E336" s="24"/>
      <c r="F336" s="22"/>
      <c r="G336" s="22"/>
      <c r="H336" s="57"/>
      <c r="I336" s="22"/>
      <c r="J336" s="22"/>
      <c r="K336" s="22"/>
    </row>
    <row r="337" spans="2:11" s="23" customFormat="1" hidden="1" x14ac:dyDescent="0.2">
      <c r="B337" s="24"/>
      <c r="C337" s="24"/>
      <c r="D337" s="24"/>
      <c r="E337" s="24"/>
      <c r="F337" s="22"/>
      <c r="G337" s="22"/>
      <c r="H337" s="57"/>
      <c r="I337" s="22"/>
      <c r="J337" s="22"/>
      <c r="K337" s="22"/>
    </row>
    <row r="338" spans="2:11" s="23" customFormat="1" hidden="1" x14ac:dyDescent="0.2">
      <c r="B338" s="24"/>
      <c r="C338" s="24"/>
      <c r="D338" s="24"/>
      <c r="E338" s="24"/>
      <c r="F338" s="22"/>
      <c r="G338" s="22"/>
      <c r="H338" s="57"/>
      <c r="I338" s="22"/>
      <c r="J338" s="22"/>
      <c r="K338" s="22"/>
    </row>
    <row r="339" spans="2:11" s="23" customFormat="1" hidden="1" x14ac:dyDescent="0.2">
      <c r="B339" s="24"/>
      <c r="C339" s="24"/>
      <c r="D339" s="24"/>
      <c r="E339" s="24"/>
      <c r="F339" s="22"/>
      <c r="G339" s="22"/>
      <c r="H339" s="57"/>
      <c r="I339" s="22"/>
      <c r="J339" s="22"/>
      <c r="K339" s="22"/>
    </row>
    <row r="340" spans="2:11" s="23" customFormat="1" hidden="1" x14ac:dyDescent="0.2">
      <c r="B340" s="24"/>
      <c r="C340" s="24"/>
      <c r="D340" s="24"/>
      <c r="E340" s="24"/>
      <c r="F340" s="22"/>
      <c r="G340" s="22"/>
      <c r="H340" s="57"/>
      <c r="I340" s="22"/>
      <c r="J340" s="22"/>
      <c r="K340" s="22"/>
    </row>
    <row r="341" spans="2:11" s="23" customFormat="1" hidden="1" x14ac:dyDescent="0.2">
      <c r="B341" s="24"/>
      <c r="C341" s="24"/>
      <c r="D341" s="24"/>
      <c r="E341" s="24"/>
      <c r="F341" s="22"/>
      <c r="G341" s="22"/>
      <c r="H341" s="57"/>
      <c r="I341" s="22"/>
      <c r="J341" s="22"/>
      <c r="K341" s="22"/>
    </row>
    <row r="342" spans="2:11" s="23" customFormat="1" hidden="1" x14ac:dyDescent="0.2">
      <c r="B342" s="24"/>
      <c r="C342" s="24"/>
      <c r="D342" s="24"/>
      <c r="E342" s="24"/>
      <c r="F342" s="22"/>
      <c r="G342" s="22"/>
      <c r="H342" s="57"/>
      <c r="I342" s="22"/>
      <c r="J342" s="22"/>
      <c r="K342" s="22"/>
    </row>
    <row r="343" spans="2:11" s="23" customFormat="1" hidden="1" x14ac:dyDescent="0.2">
      <c r="B343" s="24"/>
      <c r="C343" s="24"/>
      <c r="D343" s="24"/>
      <c r="E343" s="24"/>
      <c r="F343" s="22"/>
      <c r="G343" s="22"/>
      <c r="H343" s="57"/>
      <c r="I343" s="22"/>
      <c r="J343" s="22"/>
      <c r="K343" s="22"/>
    </row>
    <row r="344" spans="2:11" s="23" customFormat="1" hidden="1" x14ac:dyDescent="0.2">
      <c r="B344" s="24"/>
      <c r="C344" s="24"/>
      <c r="D344" s="24"/>
      <c r="E344" s="24"/>
      <c r="F344" s="22"/>
      <c r="G344" s="22"/>
      <c r="H344" s="57"/>
      <c r="I344" s="22"/>
      <c r="J344" s="22"/>
      <c r="K344" s="22"/>
    </row>
    <row r="345" spans="2:11" hidden="1" x14ac:dyDescent="0.2"/>
    <row r="346" spans="2:11" hidden="1" x14ac:dyDescent="0.2"/>
    <row r="347" spans="2:11" x14ac:dyDescent="0.2"/>
    <row r="348" spans="2:11" x14ac:dyDescent="0.2"/>
  </sheetData>
  <mergeCells count="1">
    <mergeCell ref="A24:D24"/>
  </mergeCells>
  <printOptions horizontalCentered="1" verticalCentered="1"/>
  <pageMargins left="0.15748031496062992" right="0.19685039370078741" top="0" bottom="0" header="0.31496062992125984" footer="0.31496062992125984"/>
  <pageSetup paperSize="9" orientation="landscape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showGridLines="0" topLeftCell="A25" zoomScaleNormal="100" workbookViewId="0">
      <selection activeCell="A49" sqref="A49:J49"/>
    </sheetView>
  </sheetViews>
  <sheetFormatPr baseColWidth="10" defaultColWidth="11.42578125" defaultRowHeight="11.25" x14ac:dyDescent="0.2"/>
  <cols>
    <col min="1" max="1" width="42" style="68" customWidth="1"/>
    <col min="2" max="2" width="8.85546875" style="68" bestFit="1" customWidth="1"/>
    <col min="3" max="3" width="7.42578125" style="69" customWidth="1"/>
    <col min="4" max="4" width="9.5703125" style="69" customWidth="1"/>
    <col min="5" max="5" width="8.85546875" style="68" bestFit="1" customWidth="1"/>
    <col min="6" max="6" width="7.85546875" style="69" customWidth="1"/>
    <col min="7" max="7" width="8.42578125" style="69" customWidth="1"/>
    <col min="8" max="8" width="8.85546875" style="68" bestFit="1" customWidth="1"/>
    <col min="9" max="9" width="7.42578125" style="67" customWidth="1"/>
    <col min="10" max="10" width="9.85546875" style="67" customWidth="1"/>
    <col min="11" max="11" width="4.28515625" style="62" customWidth="1"/>
    <col min="12" max="12" width="6.5703125" style="62" bestFit="1" customWidth="1"/>
    <col min="13" max="14" width="8" style="62" customWidth="1"/>
    <col min="15" max="15" width="5.7109375" style="62" bestFit="1" customWidth="1"/>
    <col min="16" max="16" width="4.28515625" style="62" customWidth="1"/>
    <col min="17" max="17" width="8.7109375" style="62" customWidth="1"/>
    <col min="18" max="18" width="6.5703125" style="62" bestFit="1" customWidth="1"/>
    <col min="19" max="19" width="5.7109375" style="62" customWidth="1"/>
    <col min="20" max="20" width="6.28515625" style="62" customWidth="1"/>
    <col min="21" max="21" width="7.5703125" style="62" customWidth="1"/>
    <col min="22" max="22" width="11.85546875" style="62" customWidth="1"/>
    <col min="23" max="23" width="4.28515625" style="62" customWidth="1"/>
    <col min="24" max="16384" width="11.42578125" style="62"/>
  </cols>
  <sheetData>
    <row r="1" spans="1:25" ht="17.25" thickBot="1" x14ac:dyDescent="0.25">
      <c r="A1" s="20" t="str">
        <f>'5.01 Notice'!A9</f>
        <v>5.01 Les centres de formation d’apprentis : évolution des effectifs</v>
      </c>
      <c r="C1" s="68"/>
      <c r="D1" s="68"/>
    </row>
    <row r="2" spans="1:25" ht="19.5" customHeight="1" thickTop="1" x14ac:dyDescent="0.2">
      <c r="G2" s="68"/>
      <c r="H2" s="76"/>
      <c r="I2" s="64"/>
      <c r="J2" s="68"/>
    </row>
    <row r="3" spans="1:25" ht="12.75" customHeight="1" x14ac:dyDescent="0.25">
      <c r="A3" s="130" t="s">
        <v>282</v>
      </c>
      <c r="B3" s="129"/>
      <c r="C3" s="129"/>
      <c r="D3" s="129"/>
      <c r="E3" s="129"/>
      <c r="F3" s="129"/>
      <c r="G3" s="129"/>
      <c r="H3" s="76"/>
      <c r="I3" s="68"/>
      <c r="J3" s="68"/>
    </row>
    <row r="4" spans="1:25" s="77" customFormat="1" x14ac:dyDescent="0.2">
      <c r="A4" s="68"/>
      <c r="B4" s="68"/>
      <c r="C4" s="69"/>
      <c r="D4" s="69"/>
      <c r="E4" s="68"/>
      <c r="F4" s="69"/>
      <c r="G4" s="69"/>
      <c r="H4" s="68"/>
      <c r="I4" s="67"/>
      <c r="J4" s="67"/>
    </row>
    <row r="5" spans="1:25" ht="18" customHeight="1" x14ac:dyDescent="0.2">
      <c r="A5" s="202" t="s">
        <v>103</v>
      </c>
      <c r="B5" s="197" t="s">
        <v>102</v>
      </c>
      <c r="C5" s="198"/>
      <c r="D5" s="199"/>
      <c r="E5" s="197" t="s">
        <v>101</v>
      </c>
      <c r="F5" s="198"/>
      <c r="G5" s="199"/>
      <c r="H5" s="201" t="s">
        <v>100</v>
      </c>
      <c r="I5" s="198"/>
      <c r="J5" s="199"/>
    </row>
    <row r="6" spans="1:25" s="78" customFormat="1" ht="45" x14ac:dyDescent="0.2">
      <c r="A6" s="203"/>
      <c r="B6" s="115" t="s">
        <v>93</v>
      </c>
      <c r="C6" s="116" t="s">
        <v>56</v>
      </c>
      <c r="D6" s="117" t="s">
        <v>92</v>
      </c>
      <c r="E6" s="115" t="s">
        <v>93</v>
      </c>
      <c r="F6" s="116" t="s">
        <v>56</v>
      </c>
      <c r="G6" s="117" t="s">
        <v>92</v>
      </c>
      <c r="H6" s="118" t="s">
        <v>93</v>
      </c>
      <c r="I6" s="116" t="s">
        <v>56</v>
      </c>
      <c r="J6" s="117" t="s">
        <v>92</v>
      </c>
      <c r="L6" s="79"/>
      <c r="M6" s="79"/>
      <c r="N6" s="80"/>
      <c r="O6" s="80"/>
      <c r="P6" s="79"/>
      <c r="Q6" s="80"/>
      <c r="R6" s="80"/>
      <c r="S6" s="79"/>
    </row>
    <row r="7" spans="1:25" ht="13.5" customHeight="1" x14ac:dyDescent="0.2">
      <c r="A7" s="99" t="s">
        <v>91</v>
      </c>
      <c r="B7" s="103"/>
      <c r="C7" s="65"/>
      <c r="D7" s="93"/>
      <c r="E7" s="110"/>
      <c r="F7" s="65"/>
      <c r="G7" s="93"/>
      <c r="H7" s="74"/>
      <c r="I7" s="63"/>
      <c r="J7" s="92"/>
      <c r="L7" s="68"/>
      <c r="M7" s="68"/>
      <c r="N7" s="69"/>
      <c r="O7" s="69"/>
      <c r="P7" s="68"/>
      <c r="Q7" s="69"/>
      <c r="R7" s="69"/>
      <c r="S7" s="68"/>
    </row>
    <row r="8" spans="1:25" ht="13.5" customHeight="1" x14ac:dyDescent="0.2">
      <c r="A8" s="99" t="s">
        <v>90</v>
      </c>
      <c r="B8" s="103"/>
      <c r="C8" s="65"/>
      <c r="D8" s="93"/>
      <c r="E8" s="110"/>
      <c r="F8" s="65"/>
      <c r="G8" s="93"/>
      <c r="H8" s="102"/>
      <c r="I8" s="65"/>
      <c r="J8" s="93"/>
      <c r="L8" s="68"/>
      <c r="M8" s="68"/>
      <c r="N8" s="71"/>
      <c r="O8" s="71"/>
      <c r="P8" s="71"/>
      <c r="Q8" s="71"/>
      <c r="R8" s="71"/>
      <c r="S8" s="71"/>
    </row>
    <row r="9" spans="1:25" ht="13.5" customHeight="1" x14ac:dyDescent="0.2">
      <c r="A9" s="99" t="s">
        <v>89</v>
      </c>
      <c r="B9" s="103"/>
      <c r="C9" s="65"/>
      <c r="D9" s="93"/>
      <c r="E9" s="105"/>
      <c r="F9" s="63"/>
      <c r="G9" s="94"/>
      <c r="H9" s="108"/>
      <c r="I9" s="65"/>
      <c r="J9" s="94"/>
      <c r="L9" s="68"/>
      <c r="M9" s="68"/>
      <c r="N9" s="71"/>
      <c r="O9" s="71"/>
      <c r="P9" s="71"/>
      <c r="Q9" s="71"/>
      <c r="R9" s="71"/>
      <c r="S9" s="71"/>
    </row>
    <row r="10" spans="1:25" ht="13.5" customHeight="1" x14ac:dyDescent="0.2">
      <c r="A10" s="100" t="s">
        <v>88</v>
      </c>
      <c r="B10" s="104"/>
      <c r="C10" s="65"/>
      <c r="D10" s="93"/>
      <c r="E10" s="104"/>
      <c r="F10" s="88"/>
      <c r="G10" s="111"/>
      <c r="H10" s="89"/>
      <c r="I10" s="88"/>
      <c r="J10" s="95"/>
      <c r="L10" s="71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</row>
    <row r="11" spans="1:25" ht="13.5" customHeight="1" x14ac:dyDescent="0.2">
      <c r="A11" s="99" t="s">
        <v>87</v>
      </c>
      <c r="B11" s="105"/>
      <c r="C11" s="63"/>
      <c r="D11" s="94"/>
      <c r="E11" s="105"/>
      <c r="F11" s="63"/>
      <c r="G11" s="92"/>
      <c r="H11" s="185">
        <v>4</v>
      </c>
      <c r="I11" s="183">
        <v>0</v>
      </c>
      <c r="J11" s="95">
        <f t="shared" ref="J11:J23" si="0">+H11/$H$24*100</f>
        <v>0.83857442348008393</v>
      </c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</row>
    <row r="12" spans="1:25" ht="13.5" customHeight="1" x14ac:dyDescent="0.2">
      <c r="A12" s="99" t="s">
        <v>86</v>
      </c>
      <c r="B12" s="105"/>
      <c r="C12" s="63"/>
      <c r="D12" s="92"/>
      <c r="E12" s="105"/>
      <c r="F12" s="63"/>
      <c r="G12" s="92"/>
      <c r="H12" s="185"/>
      <c r="I12" s="183"/>
      <c r="J12" s="92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</row>
    <row r="13" spans="1:25" ht="13.5" customHeight="1" x14ac:dyDescent="0.2">
      <c r="A13" s="99" t="s">
        <v>85</v>
      </c>
      <c r="B13" s="105">
        <v>249</v>
      </c>
      <c r="C13" s="180">
        <f>49/B13*100</f>
        <v>19.678714859437751</v>
      </c>
      <c r="D13" s="92">
        <f>+B13/$B$24*100</f>
        <v>22.554347826086957</v>
      </c>
      <c r="E13" s="105">
        <v>40</v>
      </c>
      <c r="F13" s="63">
        <f>6/E13*100</f>
        <v>15</v>
      </c>
      <c r="G13" s="92">
        <f t="shared" ref="G13:G23" si="1">+E13/$E$24*100</f>
        <v>9.1954022988505741</v>
      </c>
      <c r="H13" s="185">
        <v>9</v>
      </c>
      <c r="I13" s="180">
        <f>7/H13*100</f>
        <v>77.777777777777786</v>
      </c>
      <c r="J13" s="92">
        <f>+H13/$H$24*100</f>
        <v>1.8867924528301887</v>
      </c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</row>
    <row r="14" spans="1:25" ht="13.5" customHeight="1" x14ac:dyDescent="0.2">
      <c r="A14" s="99" t="s">
        <v>84</v>
      </c>
      <c r="B14" s="105">
        <v>241</v>
      </c>
      <c r="C14" s="180">
        <f>2/B14*100</f>
        <v>0.82987551867219922</v>
      </c>
      <c r="D14" s="92">
        <f t="shared" ref="D14:D23" si="2">+B14/$B$24*100</f>
        <v>21.829710144927535</v>
      </c>
      <c r="E14" s="105">
        <v>18</v>
      </c>
      <c r="F14" s="63">
        <f>0/E14*100</f>
        <v>0</v>
      </c>
      <c r="G14" s="92">
        <f t="shared" si="1"/>
        <v>4.1379310344827589</v>
      </c>
      <c r="H14" s="185"/>
      <c r="I14" s="183"/>
      <c r="J14" s="92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</row>
    <row r="15" spans="1:25" ht="13.5" customHeight="1" x14ac:dyDescent="0.2">
      <c r="A15" s="99" t="s">
        <v>83</v>
      </c>
      <c r="B15" s="105"/>
      <c r="C15" s="180"/>
      <c r="D15" s="92"/>
      <c r="E15" s="105"/>
      <c r="F15" s="63"/>
      <c r="G15" s="92"/>
      <c r="H15" s="185"/>
      <c r="I15" s="183"/>
      <c r="J15" s="92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</row>
    <row r="16" spans="1:25" ht="13.5" customHeight="1" x14ac:dyDescent="0.2">
      <c r="A16" s="99" t="s">
        <v>82</v>
      </c>
      <c r="B16" s="105">
        <v>291</v>
      </c>
      <c r="C16" s="180">
        <f>6/B16*100</f>
        <v>2.0618556701030926</v>
      </c>
      <c r="D16" s="92">
        <f t="shared" si="2"/>
        <v>26.358695652173914</v>
      </c>
      <c r="E16" s="105">
        <v>102</v>
      </c>
      <c r="F16" s="63">
        <f>1/E16*100</f>
        <v>0.98039215686274506</v>
      </c>
      <c r="G16" s="92">
        <f t="shared" si="1"/>
        <v>23.448275862068964</v>
      </c>
      <c r="H16" s="185">
        <v>31</v>
      </c>
      <c r="I16" s="183">
        <v>0</v>
      </c>
      <c r="J16" s="92">
        <f t="shared" si="0"/>
        <v>6.498951781970649</v>
      </c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</row>
    <row r="17" spans="1:25" ht="13.5" customHeight="1" x14ac:dyDescent="0.2">
      <c r="A17" s="100" t="s">
        <v>99</v>
      </c>
      <c r="B17" s="104">
        <f>SUM(B11:B16)</f>
        <v>781</v>
      </c>
      <c r="C17" s="181">
        <f>57/B17*100</f>
        <v>7.2983354673495526</v>
      </c>
      <c r="D17" s="95">
        <f t="shared" si="2"/>
        <v>70.742753623188406</v>
      </c>
      <c r="E17" s="112">
        <f>SUM(E11:E16)</f>
        <v>160</v>
      </c>
      <c r="F17" s="88">
        <f>7/E17*100</f>
        <v>4.375</v>
      </c>
      <c r="G17" s="95">
        <f t="shared" si="1"/>
        <v>36.781609195402297</v>
      </c>
      <c r="H17" s="89">
        <f>SUM(H11:H16)</f>
        <v>44</v>
      </c>
      <c r="I17" s="186">
        <f>7/H17*100</f>
        <v>15.909090909090908</v>
      </c>
      <c r="J17" s="95">
        <f t="shared" si="0"/>
        <v>9.2243186582809216</v>
      </c>
      <c r="L17" s="71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</row>
    <row r="18" spans="1:25" s="77" customFormat="1" ht="13.5" customHeight="1" x14ac:dyDescent="0.2">
      <c r="A18" s="99" t="s">
        <v>80</v>
      </c>
      <c r="B18" s="103"/>
      <c r="C18" s="182"/>
      <c r="D18" s="106"/>
      <c r="E18" s="105">
        <v>26</v>
      </c>
      <c r="F18" s="72">
        <f>17/E18*100</f>
        <v>65.384615384615387</v>
      </c>
      <c r="G18" s="113">
        <f t="shared" si="1"/>
        <v>5.9770114942528734</v>
      </c>
      <c r="H18" s="109"/>
      <c r="I18" s="72"/>
      <c r="J18" s="94"/>
      <c r="L18" s="68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</row>
    <row r="19" spans="1:25" ht="13.5" customHeight="1" x14ac:dyDescent="0.2">
      <c r="A19" s="99" t="s">
        <v>79</v>
      </c>
      <c r="B19" s="105">
        <v>72</v>
      </c>
      <c r="C19" s="180">
        <f>37/B19*100</f>
        <v>51.388888888888886</v>
      </c>
      <c r="D19" s="92">
        <f t="shared" si="2"/>
        <v>6.5217391304347823</v>
      </c>
      <c r="E19" s="105">
        <v>43</v>
      </c>
      <c r="F19" s="63">
        <f>15/E19*100</f>
        <v>34.883720930232556</v>
      </c>
      <c r="G19" s="92">
        <f t="shared" si="1"/>
        <v>9.8850574712643677</v>
      </c>
      <c r="H19" s="187">
        <v>348</v>
      </c>
      <c r="I19" s="180">
        <f>189/H19*100</f>
        <v>54.310344827586206</v>
      </c>
      <c r="J19" s="92">
        <f t="shared" si="0"/>
        <v>72.95597484276729</v>
      </c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</row>
    <row r="20" spans="1:25" ht="13.5" customHeight="1" x14ac:dyDescent="0.2">
      <c r="A20" s="99" t="s">
        <v>78</v>
      </c>
      <c r="B20" s="105"/>
      <c r="C20" s="180"/>
      <c r="D20" s="92"/>
      <c r="E20" s="105">
        <v>5</v>
      </c>
      <c r="F20" s="63">
        <f>5/E20*100</f>
        <v>100</v>
      </c>
      <c r="G20" s="92">
        <f t="shared" si="1"/>
        <v>1.1494252873563218</v>
      </c>
      <c r="H20" s="187">
        <v>16</v>
      </c>
      <c r="I20" s="180">
        <f>11/H20*100</f>
        <v>68.75</v>
      </c>
      <c r="J20" s="92">
        <f>+H20/$H$24*100</f>
        <v>3.3542976939203357</v>
      </c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</row>
    <row r="21" spans="1:25" ht="13.5" customHeight="1" x14ac:dyDescent="0.2">
      <c r="A21" s="99" t="s">
        <v>77</v>
      </c>
      <c r="B21" s="105">
        <v>251</v>
      </c>
      <c r="C21" s="180">
        <f>166/B21*100</f>
        <v>66.135458167330668</v>
      </c>
      <c r="D21" s="92">
        <f t="shared" si="2"/>
        <v>22.735507246376812</v>
      </c>
      <c r="E21" s="114">
        <v>201</v>
      </c>
      <c r="F21" s="63">
        <f>110/E21*100</f>
        <v>54.726368159203972</v>
      </c>
      <c r="G21" s="92">
        <f t="shared" si="1"/>
        <v>46.206896551724135</v>
      </c>
      <c r="H21" s="187">
        <v>69</v>
      </c>
      <c r="I21" s="180">
        <f>54/H21*100</f>
        <v>78.260869565217391</v>
      </c>
      <c r="J21" s="92">
        <f t="shared" si="0"/>
        <v>14.465408805031446</v>
      </c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</row>
    <row r="22" spans="1:25" ht="13.5" customHeight="1" x14ac:dyDescent="0.2">
      <c r="A22" s="99" t="s">
        <v>76</v>
      </c>
      <c r="B22" s="105"/>
      <c r="C22" s="183"/>
      <c r="D22" s="92"/>
      <c r="E22" s="114"/>
      <c r="F22" s="63"/>
      <c r="G22" s="92"/>
      <c r="H22" s="74"/>
      <c r="I22" s="63"/>
      <c r="J22" s="92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</row>
    <row r="23" spans="1:25" ht="13.5" customHeight="1" x14ac:dyDescent="0.2">
      <c r="A23" s="100" t="s">
        <v>98</v>
      </c>
      <c r="B23" s="104">
        <f>SUM(B18:B22)</f>
        <v>323</v>
      </c>
      <c r="C23" s="181">
        <f>203/B23*100</f>
        <v>62.848297213622295</v>
      </c>
      <c r="D23" s="95">
        <f t="shared" si="2"/>
        <v>29.257246376811597</v>
      </c>
      <c r="E23" s="104">
        <f>SUM(E18:E22)</f>
        <v>275</v>
      </c>
      <c r="F23" s="88">
        <f>147/E23*100</f>
        <v>53.454545454545453</v>
      </c>
      <c r="G23" s="95">
        <f t="shared" si="1"/>
        <v>63.218390804597703</v>
      </c>
      <c r="H23" s="89">
        <f>SUM(H18:H22)</f>
        <v>433</v>
      </c>
      <c r="I23" s="181">
        <f>254/H23*100</f>
        <v>58.660508083140869</v>
      </c>
      <c r="J23" s="95">
        <f t="shared" si="0"/>
        <v>90.775681341719078</v>
      </c>
      <c r="L23" s="71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5" s="77" customFormat="1" ht="13.5" customHeight="1" x14ac:dyDescent="0.2">
      <c r="A24" s="101" t="s">
        <v>55</v>
      </c>
      <c r="B24" s="107">
        <f>+B10+B17+B23</f>
        <v>1104</v>
      </c>
      <c r="C24" s="184">
        <f>260/B24*100</f>
        <v>23.55072463768116</v>
      </c>
      <c r="D24" s="98">
        <f>+D10+D17+D23</f>
        <v>100</v>
      </c>
      <c r="E24" s="107">
        <f>+E10+E17+E23</f>
        <v>435</v>
      </c>
      <c r="F24" s="97">
        <f>154/E24*100</f>
        <v>35.402298850574716</v>
      </c>
      <c r="G24" s="98">
        <f>+G10+G17+G23</f>
        <v>100</v>
      </c>
      <c r="H24" s="96">
        <f>+H10+H17+H23</f>
        <v>477</v>
      </c>
      <c r="I24" s="188">
        <f>261/H24*100</f>
        <v>54.716981132075468</v>
      </c>
      <c r="J24" s="98">
        <f>+J10+J17+J23</f>
        <v>100</v>
      </c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</row>
    <row r="25" spans="1:25" x14ac:dyDescent="0.2">
      <c r="G25" s="70"/>
      <c r="H25" s="68">
        <f>527-519</f>
        <v>8</v>
      </c>
    </row>
    <row r="26" spans="1:25" x14ac:dyDescent="0.2">
      <c r="A26" s="76"/>
    </row>
    <row r="28" spans="1:25" s="81" customFormat="1" ht="19.5" customHeight="1" x14ac:dyDescent="0.2">
      <c r="A28" s="195" t="s">
        <v>97</v>
      </c>
      <c r="B28" s="197" t="s">
        <v>96</v>
      </c>
      <c r="C28" s="198"/>
      <c r="D28" s="199"/>
      <c r="E28" s="197" t="s">
        <v>95</v>
      </c>
      <c r="F28" s="198"/>
      <c r="G28" s="199"/>
      <c r="H28" s="197" t="s">
        <v>94</v>
      </c>
      <c r="I28" s="198"/>
      <c r="J28" s="199"/>
      <c r="O28" s="82"/>
    </row>
    <row r="29" spans="1:25" s="78" customFormat="1" ht="45" x14ac:dyDescent="0.2">
      <c r="A29" s="196"/>
      <c r="B29" s="115" t="s">
        <v>93</v>
      </c>
      <c r="C29" s="116" t="s">
        <v>56</v>
      </c>
      <c r="D29" s="117" t="s">
        <v>92</v>
      </c>
      <c r="E29" s="115" t="s">
        <v>93</v>
      </c>
      <c r="F29" s="116" t="s">
        <v>56</v>
      </c>
      <c r="G29" s="117" t="s">
        <v>92</v>
      </c>
      <c r="H29" s="115" t="s">
        <v>93</v>
      </c>
      <c r="I29" s="116" t="s">
        <v>56</v>
      </c>
      <c r="J29" s="117" t="s">
        <v>92</v>
      </c>
    </row>
    <row r="30" spans="1:25" ht="12.75" customHeight="1" x14ac:dyDescent="0.2">
      <c r="A30" s="120" t="s">
        <v>91</v>
      </c>
      <c r="B30" s="105"/>
      <c r="C30" s="73"/>
      <c r="D30" s="121"/>
      <c r="E30" s="105">
        <v>6</v>
      </c>
      <c r="F30" s="180">
        <f>1/E30*100</f>
        <v>16.666666666666664</v>
      </c>
      <c r="G30" s="92"/>
      <c r="H30" s="114">
        <f>+E30+B30+B7+E7+H7</f>
        <v>6</v>
      </c>
      <c r="I30" s="191">
        <f>2/H30*100</f>
        <v>33.333333333333329</v>
      </c>
      <c r="J30" s="92">
        <f t="shared" ref="J30" si="3">+H30/$H$47*100</f>
        <v>0.22675736961451248</v>
      </c>
      <c r="M30" s="75"/>
      <c r="O30" s="75"/>
    </row>
    <row r="31" spans="1:25" ht="12.75" customHeight="1" x14ac:dyDescent="0.2">
      <c r="A31" s="99" t="s">
        <v>90</v>
      </c>
      <c r="B31" s="105"/>
      <c r="C31" s="63"/>
      <c r="D31" s="121"/>
      <c r="E31" s="105">
        <v>9</v>
      </c>
      <c r="F31" s="180">
        <f>2/E31*100</f>
        <v>22.222222222222221</v>
      </c>
      <c r="G31" s="92">
        <f t="shared" ref="G31:G46" si="4">+E31/$E$47*100</f>
        <v>4.5226130653266337</v>
      </c>
      <c r="H31" s="114">
        <f>+E31+B31+B8+E8+H8</f>
        <v>9</v>
      </c>
      <c r="I31" s="191">
        <f>2/H31*100</f>
        <v>22.222222222222221</v>
      </c>
      <c r="J31" s="92">
        <f t="shared" ref="J31:J46" si="5">+H31/$H$47*100</f>
        <v>0.3401360544217687</v>
      </c>
      <c r="M31" s="75"/>
    </row>
    <row r="32" spans="1:25" ht="12.75" customHeight="1" x14ac:dyDescent="0.2">
      <c r="A32" s="99" t="s">
        <v>89</v>
      </c>
      <c r="B32" s="105"/>
      <c r="C32" s="63"/>
      <c r="D32" s="92"/>
      <c r="E32" s="105">
        <v>2</v>
      </c>
      <c r="F32" s="180">
        <f>2/E32*100</f>
        <v>100</v>
      </c>
      <c r="G32" s="92">
        <f t="shared" si="4"/>
        <v>1.0050251256281406</v>
      </c>
      <c r="H32" s="114">
        <f>+E32+B32+B9+E9+H9</f>
        <v>2</v>
      </c>
      <c r="I32" s="191">
        <f>1/H32*100</f>
        <v>50</v>
      </c>
      <c r="J32" s="94">
        <f t="shared" si="5"/>
        <v>7.5585789871504161E-2</v>
      </c>
      <c r="M32" s="70"/>
    </row>
    <row r="33" spans="1:21" ht="12.75" customHeight="1" x14ac:dyDescent="0.2">
      <c r="A33" s="100" t="s">
        <v>88</v>
      </c>
      <c r="B33" s="104"/>
      <c r="C33" s="63"/>
      <c r="D33" s="95"/>
      <c r="E33" s="104">
        <f>SUM(E30:E32)</f>
        <v>17</v>
      </c>
      <c r="F33" s="186">
        <f>5/E33*100</f>
        <v>29.411764705882355</v>
      </c>
      <c r="G33" s="95">
        <f t="shared" si="4"/>
        <v>8.5427135678391952</v>
      </c>
      <c r="H33" s="104">
        <f>+B33+E33+B10+E10+H10</f>
        <v>17</v>
      </c>
      <c r="I33" s="186">
        <f>13/H33*100</f>
        <v>76.470588235294116</v>
      </c>
      <c r="J33" s="95">
        <f t="shared" si="5"/>
        <v>0.6424792139077854</v>
      </c>
      <c r="L33" s="71"/>
      <c r="M33" s="69"/>
      <c r="N33" s="69"/>
      <c r="O33" s="69"/>
      <c r="P33" s="69"/>
      <c r="Q33" s="69"/>
      <c r="R33" s="69"/>
      <c r="S33" s="69"/>
      <c r="T33" s="69"/>
      <c r="U33" s="69"/>
    </row>
    <row r="34" spans="1:21" ht="12.75" customHeight="1" x14ac:dyDescent="0.2">
      <c r="A34" s="99" t="s">
        <v>87</v>
      </c>
      <c r="B34" s="105"/>
      <c r="C34" s="63"/>
      <c r="D34" s="92"/>
      <c r="E34" s="105"/>
      <c r="F34" s="183"/>
      <c r="G34" s="92"/>
      <c r="H34" s="105">
        <f>+B34+E34+B11+E11+H11</f>
        <v>4</v>
      </c>
      <c r="I34" s="180">
        <v>0</v>
      </c>
      <c r="J34" s="92">
        <f t="shared" si="5"/>
        <v>0.15117157974300832</v>
      </c>
      <c r="M34" s="68"/>
      <c r="N34" s="68"/>
      <c r="O34" s="68"/>
      <c r="P34" s="68"/>
      <c r="Q34" s="68"/>
      <c r="R34" s="68"/>
      <c r="S34" s="68"/>
      <c r="T34" s="68"/>
      <c r="U34" s="68"/>
    </row>
    <row r="35" spans="1:21" ht="12.75" customHeight="1" x14ac:dyDescent="0.2">
      <c r="A35" s="99" t="s">
        <v>86</v>
      </c>
      <c r="B35" s="105"/>
      <c r="C35" s="63"/>
      <c r="D35" s="92"/>
      <c r="E35" s="105"/>
      <c r="F35" s="183"/>
      <c r="G35" s="92"/>
      <c r="H35" s="105"/>
      <c r="I35" s="183"/>
      <c r="J35" s="92"/>
      <c r="M35" s="68"/>
      <c r="N35" s="68"/>
      <c r="O35" s="68"/>
      <c r="P35" s="68"/>
      <c r="Q35" s="68"/>
      <c r="R35" s="68"/>
      <c r="S35" s="68"/>
      <c r="T35" s="68"/>
      <c r="U35" s="68"/>
    </row>
    <row r="36" spans="1:21" ht="12.75" customHeight="1" x14ac:dyDescent="0.2">
      <c r="A36" s="99" t="s">
        <v>85</v>
      </c>
      <c r="B36" s="178">
        <v>7</v>
      </c>
      <c r="C36" s="63">
        <f>1/B36*100</f>
        <v>14.285714285714285</v>
      </c>
      <c r="D36" s="92">
        <f t="shared" ref="D36:D46" si="6">+B36/$B$47*100</f>
        <v>1.6241299303944314</v>
      </c>
      <c r="E36" s="105"/>
      <c r="F36" s="183"/>
      <c r="G36" s="92"/>
      <c r="H36" s="105">
        <f>+B36+E36+B13+E13+H13</f>
        <v>305</v>
      </c>
      <c r="I36" s="180">
        <f>67/H36*100</f>
        <v>21.967213114754099</v>
      </c>
      <c r="J36" s="92">
        <f t="shared" si="5"/>
        <v>11.526832955404384</v>
      </c>
      <c r="M36" s="68"/>
      <c r="N36" s="68"/>
      <c r="O36" s="68"/>
      <c r="P36" s="68"/>
      <c r="Q36" s="68"/>
      <c r="R36" s="68"/>
      <c r="S36" s="68"/>
      <c r="T36" s="68"/>
      <c r="U36" s="68"/>
    </row>
    <row r="37" spans="1:21" ht="12.75" customHeight="1" x14ac:dyDescent="0.2">
      <c r="A37" s="99" t="s">
        <v>84</v>
      </c>
      <c r="B37" s="178">
        <v>50</v>
      </c>
      <c r="C37" s="63">
        <f>12/B37*100</f>
        <v>24</v>
      </c>
      <c r="D37" s="92">
        <f t="shared" si="6"/>
        <v>11.600928074245939</v>
      </c>
      <c r="E37" s="105"/>
      <c r="F37" s="183"/>
      <c r="G37" s="92"/>
      <c r="H37" s="105">
        <f>+B37+E37+B14+E14+H14</f>
        <v>309</v>
      </c>
      <c r="I37" s="180">
        <f>16/H37*100</f>
        <v>5.1779935275080913</v>
      </c>
      <c r="J37" s="92">
        <f t="shared" si="5"/>
        <v>11.678004535147393</v>
      </c>
      <c r="M37" s="68"/>
      <c r="N37" s="68"/>
      <c r="O37" s="68"/>
      <c r="P37" s="68"/>
      <c r="Q37" s="68"/>
      <c r="R37" s="68"/>
      <c r="S37" s="68"/>
      <c r="T37" s="68"/>
      <c r="U37" s="68"/>
    </row>
    <row r="38" spans="1:21" ht="12.75" customHeight="1" x14ac:dyDescent="0.2">
      <c r="A38" s="99" t="s">
        <v>83</v>
      </c>
      <c r="B38" s="179"/>
      <c r="C38" s="63"/>
      <c r="D38" s="92"/>
      <c r="E38" s="105"/>
      <c r="F38" s="183"/>
      <c r="G38" s="92"/>
      <c r="H38" s="105"/>
      <c r="I38" s="180"/>
      <c r="J38" s="92"/>
      <c r="M38" s="68"/>
      <c r="N38" s="68"/>
      <c r="O38" s="68"/>
      <c r="P38" s="68"/>
      <c r="Q38" s="68"/>
      <c r="R38" s="68"/>
      <c r="S38" s="68"/>
      <c r="T38" s="68"/>
      <c r="U38" s="68"/>
    </row>
    <row r="39" spans="1:21" ht="12.75" customHeight="1" x14ac:dyDescent="0.2">
      <c r="A39" s="99" t="s">
        <v>82</v>
      </c>
      <c r="B39" s="178">
        <v>8</v>
      </c>
      <c r="C39" s="63">
        <f>1/B39*100</f>
        <v>12.5</v>
      </c>
      <c r="D39" s="92">
        <f t="shared" si="6"/>
        <v>1.8561484918793503</v>
      </c>
      <c r="E39" s="114"/>
      <c r="F39" s="190"/>
      <c r="G39" s="121"/>
      <c r="H39" s="105">
        <f t="shared" ref="H39:H46" si="7">+B39+E39+B16+E16+H16</f>
        <v>432</v>
      </c>
      <c r="I39" s="180">
        <f>7/H39*100</f>
        <v>1.6203703703703702</v>
      </c>
      <c r="J39" s="92">
        <f t="shared" si="5"/>
        <v>16.326530612244898</v>
      </c>
      <c r="L39" s="83"/>
      <c r="M39" s="68"/>
      <c r="N39" s="68"/>
      <c r="O39" s="68"/>
      <c r="P39" s="68"/>
      <c r="Q39" s="68"/>
      <c r="R39" s="68"/>
      <c r="S39" s="68"/>
      <c r="T39" s="68"/>
      <c r="U39" s="68"/>
    </row>
    <row r="40" spans="1:21" ht="12.75" customHeight="1" x14ac:dyDescent="0.2">
      <c r="A40" s="100" t="s">
        <v>81</v>
      </c>
      <c r="B40" s="104">
        <f>SUM(B34:B39)</f>
        <v>65</v>
      </c>
      <c r="C40" s="88">
        <f>19/B40*100</f>
        <v>29.230769230769234</v>
      </c>
      <c r="D40" s="95">
        <f t="shared" si="6"/>
        <v>15.081206496519723</v>
      </c>
      <c r="E40" s="104">
        <f>SUM(E34:E39)</f>
        <v>0</v>
      </c>
      <c r="F40" s="186"/>
      <c r="G40" s="95">
        <f t="shared" si="4"/>
        <v>0</v>
      </c>
      <c r="H40" s="104">
        <f>+B40+E40+B17+E17+H17</f>
        <v>1050</v>
      </c>
      <c r="I40" s="181">
        <f>90/H40*100</f>
        <v>8.5714285714285712</v>
      </c>
      <c r="J40" s="95">
        <f t="shared" si="5"/>
        <v>39.682539682539684</v>
      </c>
      <c r="L40" s="84"/>
      <c r="M40" s="69"/>
      <c r="N40" s="69"/>
      <c r="O40" s="69"/>
      <c r="P40" s="69"/>
      <c r="Q40" s="69"/>
      <c r="R40" s="69"/>
      <c r="S40" s="69"/>
      <c r="T40" s="69"/>
      <c r="U40" s="69"/>
    </row>
    <row r="41" spans="1:21" ht="12.75" customHeight="1" x14ac:dyDescent="0.2">
      <c r="A41" s="99" t="s">
        <v>80</v>
      </c>
      <c r="B41" s="103"/>
      <c r="C41" s="66"/>
      <c r="D41" s="122"/>
      <c r="E41" s="110"/>
      <c r="F41" s="182"/>
      <c r="G41" s="106"/>
      <c r="H41" s="105">
        <f>+B41+E41+B18+E18+H18</f>
        <v>26</v>
      </c>
      <c r="I41" s="180">
        <f>17/H41*100</f>
        <v>65.384615384615387</v>
      </c>
      <c r="J41" s="94">
        <f t="shared" si="5"/>
        <v>0.98261526832955415</v>
      </c>
      <c r="M41" s="71"/>
      <c r="N41" s="71"/>
      <c r="O41" s="71"/>
      <c r="P41" s="71"/>
      <c r="Q41" s="71"/>
      <c r="R41" s="71"/>
      <c r="S41" s="71"/>
      <c r="T41" s="71"/>
      <c r="U41" s="71"/>
    </row>
    <row r="42" spans="1:21" ht="12.75" customHeight="1" x14ac:dyDescent="0.2">
      <c r="A42" s="99" t="s">
        <v>79</v>
      </c>
      <c r="B42" s="178">
        <v>232</v>
      </c>
      <c r="C42" s="180">
        <f>142/B42*100</f>
        <v>61.206896551724135</v>
      </c>
      <c r="D42" s="92">
        <f t="shared" si="6"/>
        <v>53.828306264501158</v>
      </c>
      <c r="E42" s="178">
        <v>65</v>
      </c>
      <c r="F42" s="180">
        <f>45/E42*100</f>
        <v>69.230769230769226</v>
      </c>
      <c r="G42" s="92">
        <f t="shared" si="4"/>
        <v>32.663316582914575</v>
      </c>
      <c r="H42" s="105">
        <f>+B42+E42+B19+E19+H19</f>
        <v>760</v>
      </c>
      <c r="I42" s="180">
        <f>428/H42*100</f>
        <v>56.315789473684205</v>
      </c>
      <c r="J42" s="92">
        <f t="shared" si="5"/>
        <v>28.72260015117158</v>
      </c>
      <c r="M42" s="68"/>
      <c r="N42" s="68"/>
      <c r="O42" s="68"/>
      <c r="P42" s="68"/>
      <c r="Q42" s="68"/>
      <c r="R42" s="68"/>
      <c r="S42" s="68"/>
      <c r="T42" s="68"/>
      <c r="U42" s="68"/>
    </row>
    <row r="43" spans="1:21" ht="12.75" customHeight="1" x14ac:dyDescent="0.2">
      <c r="A43" s="99" t="s">
        <v>78</v>
      </c>
      <c r="B43" s="178">
        <v>30</v>
      </c>
      <c r="C43" s="180">
        <f>14/B43*100</f>
        <v>46.666666666666664</v>
      </c>
      <c r="D43" s="92">
        <f t="shared" si="6"/>
        <v>6.9605568445475638</v>
      </c>
      <c r="E43" s="178">
        <v>56</v>
      </c>
      <c r="F43" s="180">
        <f>30/E43*100</f>
        <v>53.571428571428569</v>
      </c>
      <c r="G43" s="92">
        <f t="shared" si="4"/>
        <v>28.140703517587941</v>
      </c>
      <c r="H43" s="105">
        <f>+B43+E43+B20+E20+H20</f>
        <v>107</v>
      </c>
      <c r="I43" s="180">
        <f>60/H43*100</f>
        <v>56.074766355140184</v>
      </c>
      <c r="J43" s="92">
        <f t="shared" si="5"/>
        <v>4.0438397581254728</v>
      </c>
      <c r="M43" s="68"/>
      <c r="N43" s="68"/>
      <c r="O43" s="68"/>
      <c r="P43" s="68"/>
      <c r="Q43" s="68"/>
      <c r="R43" s="68"/>
      <c r="S43" s="68"/>
      <c r="T43" s="68"/>
      <c r="U43" s="68"/>
    </row>
    <row r="44" spans="1:21" ht="12.75" customHeight="1" x14ac:dyDescent="0.2">
      <c r="A44" s="99" t="s">
        <v>77</v>
      </c>
      <c r="B44" s="178">
        <v>67</v>
      </c>
      <c r="C44" s="180">
        <f>62/B44*100</f>
        <v>92.537313432835816</v>
      </c>
      <c r="D44" s="92">
        <f t="shared" si="6"/>
        <v>15.545243619489559</v>
      </c>
      <c r="E44" s="178">
        <v>41</v>
      </c>
      <c r="F44" s="180">
        <f>30/E44*100</f>
        <v>73.170731707317074</v>
      </c>
      <c r="G44" s="92">
        <f t="shared" si="4"/>
        <v>20.603015075376884</v>
      </c>
      <c r="H44" s="105">
        <f t="shared" si="7"/>
        <v>629</v>
      </c>
      <c r="I44" s="180">
        <f>422/H44*100</f>
        <v>67.090620031796504</v>
      </c>
      <c r="J44" s="92">
        <f t="shared" si="5"/>
        <v>23.771730914588058</v>
      </c>
      <c r="M44" s="68"/>
      <c r="N44" s="68"/>
      <c r="O44" s="68"/>
      <c r="P44" s="68"/>
      <c r="Q44" s="68"/>
      <c r="R44" s="68"/>
      <c r="S44" s="68"/>
      <c r="T44" s="68"/>
      <c r="U44" s="68"/>
    </row>
    <row r="45" spans="1:21" ht="12.75" customHeight="1" x14ac:dyDescent="0.2">
      <c r="A45" s="99" t="s">
        <v>76</v>
      </c>
      <c r="B45" s="178">
        <v>37</v>
      </c>
      <c r="C45" s="180">
        <f>6/B45*100</f>
        <v>16.216216216216218</v>
      </c>
      <c r="D45" s="92">
        <f t="shared" si="6"/>
        <v>8.5846867749419946</v>
      </c>
      <c r="E45" s="178">
        <v>20</v>
      </c>
      <c r="F45" s="180">
        <f>7/E45*100</f>
        <v>35</v>
      </c>
      <c r="G45" s="92">
        <f t="shared" si="4"/>
        <v>10.050251256281408</v>
      </c>
      <c r="H45" s="105">
        <f>+B45+E45+B22+E22+H22</f>
        <v>57</v>
      </c>
      <c r="I45" s="180">
        <f>13/H45*100</f>
        <v>22.807017543859647</v>
      </c>
      <c r="J45" s="92">
        <f t="shared" si="5"/>
        <v>2.1541950113378685</v>
      </c>
      <c r="M45" s="68"/>
      <c r="N45" s="68"/>
      <c r="O45" s="68"/>
      <c r="P45" s="68"/>
      <c r="Q45" s="68"/>
      <c r="R45" s="68"/>
      <c r="S45" s="68"/>
      <c r="T45" s="68"/>
      <c r="U45" s="68"/>
    </row>
    <row r="46" spans="1:21" ht="12.75" customHeight="1" x14ac:dyDescent="0.2">
      <c r="A46" s="100" t="s">
        <v>75</v>
      </c>
      <c r="B46" s="104">
        <f>SUM(B42:B45)</f>
        <v>366</v>
      </c>
      <c r="C46" s="181">
        <f>224/B46*100</f>
        <v>61.202185792349731</v>
      </c>
      <c r="D46" s="95">
        <f t="shared" si="6"/>
        <v>84.918793503480288</v>
      </c>
      <c r="E46" s="104">
        <f>SUM(E42:E45)</f>
        <v>182</v>
      </c>
      <c r="F46" s="181">
        <f>112/E46*100</f>
        <v>61.53846153846154</v>
      </c>
      <c r="G46" s="95">
        <f t="shared" si="4"/>
        <v>91.457286432160799</v>
      </c>
      <c r="H46" s="104">
        <f t="shared" si="7"/>
        <v>1579</v>
      </c>
      <c r="I46" s="181">
        <f>940/H46*100</f>
        <v>59.531348955034836</v>
      </c>
      <c r="J46" s="95">
        <f t="shared" si="5"/>
        <v>59.674981103552525</v>
      </c>
      <c r="L46" s="71"/>
      <c r="M46" s="69"/>
      <c r="N46" s="69"/>
      <c r="O46" s="69"/>
      <c r="P46" s="69"/>
      <c r="Q46" s="69"/>
      <c r="R46" s="69"/>
      <c r="S46" s="69"/>
      <c r="T46" s="69"/>
      <c r="U46" s="69"/>
    </row>
    <row r="47" spans="1:21" ht="12.75" customHeight="1" x14ac:dyDescent="0.2">
      <c r="A47" s="101" t="s">
        <v>55</v>
      </c>
      <c r="B47" s="107">
        <f>+B33+B40+B46</f>
        <v>431</v>
      </c>
      <c r="C47" s="189">
        <f>243/B47*100</f>
        <v>56.380510440835266</v>
      </c>
      <c r="D47" s="119">
        <f>+D33+D40+D46</f>
        <v>100.00000000000001</v>
      </c>
      <c r="E47" s="107">
        <f>+E33+E40+E46</f>
        <v>199</v>
      </c>
      <c r="F47" s="189">
        <f>117/E47*100</f>
        <v>58.793969849246231</v>
      </c>
      <c r="G47" s="119">
        <f>+G33+G40+G46</f>
        <v>100</v>
      </c>
      <c r="H47" s="107">
        <f>+H33+H40+H46</f>
        <v>2646</v>
      </c>
      <c r="I47" s="189">
        <f>1035/H47*100</f>
        <v>39.115646258503403</v>
      </c>
      <c r="J47" s="119">
        <f>+J33+J40+J46</f>
        <v>100</v>
      </c>
      <c r="M47" s="69"/>
      <c r="N47" s="69"/>
      <c r="O47" s="69"/>
      <c r="P47" s="69"/>
      <c r="Q47" s="69"/>
      <c r="R47" s="69"/>
      <c r="S47" s="69"/>
      <c r="T47" s="69"/>
      <c r="U47" s="69"/>
    </row>
    <row r="48" spans="1:21" s="90" customFormat="1" ht="22.5" customHeight="1" x14ac:dyDescent="0.2">
      <c r="A48" s="193" t="s">
        <v>14</v>
      </c>
      <c r="B48" s="193"/>
      <c r="C48" s="193"/>
      <c r="D48" s="193"/>
      <c r="E48" s="85"/>
      <c r="F48" s="85"/>
      <c r="G48" s="85"/>
      <c r="H48" s="128"/>
      <c r="I48" s="85"/>
      <c r="J48" s="86"/>
      <c r="M48" s="91"/>
    </row>
    <row r="49" spans="1:10" s="90" customFormat="1" ht="32.450000000000003" customHeight="1" x14ac:dyDescent="0.2">
      <c r="A49" s="200" t="s">
        <v>289</v>
      </c>
      <c r="B49" s="200"/>
      <c r="C49" s="200"/>
      <c r="D49" s="200"/>
      <c r="E49" s="200"/>
      <c r="F49" s="200"/>
      <c r="G49" s="200"/>
      <c r="H49" s="200"/>
      <c r="I49" s="200"/>
      <c r="J49" s="200"/>
    </row>
    <row r="50" spans="1:10" s="90" customFormat="1" ht="12.75" x14ac:dyDescent="0.2">
      <c r="A50" s="194"/>
      <c r="B50" s="194"/>
      <c r="C50" s="194"/>
      <c r="D50" s="194"/>
      <c r="E50" s="85"/>
      <c r="F50" s="85"/>
      <c r="G50" s="85"/>
      <c r="H50" s="85"/>
      <c r="I50" s="85"/>
      <c r="J50" s="85"/>
    </row>
    <row r="51" spans="1:10" s="90" customFormat="1" ht="12" customHeight="1" x14ac:dyDescent="0.2">
      <c r="A51" s="68"/>
      <c r="B51" s="85"/>
      <c r="C51" s="85"/>
      <c r="D51" s="85"/>
      <c r="E51" s="85"/>
      <c r="F51" s="85"/>
      <c r="G51" s="85"/>
      <c r="H51" s="85"/>
      <c r="I51" s="85"/>
      <c r="J51" s="85"/>
    </row>
    <row r="52" spans="1:10" x14ac:dyDescent="0.2">
      <c r="A52" s="62" t="s">
        <v>74</v>
      </c>
    </row>
    <row r="54" spans="1:10" s="77" customFormat="1" x14ac:dyDescent="0.2">
      <c r="I54" s="67"/>
      <c r="J54" s="67"/>
    </row>
    <row r="55" spans="1:10" s="77" customFormat="1" x14ac:dyDescent="0.2">
      <c r="D55" s="87"/>
      <c r="I55" s="67"/>
      <c r="J55" s="67"/>
    </row>
  </sheetData>
  <mergeCells count="11">
    <mergeCell ref="A50:D50"/>
    <mergeCell ref="A28:A29"/>
    <mergeCell ref="B5:D5"/>
    <mergeCell ref="E5:G5"/>
    <mergeCell ref="A49:J49"/>
    <mergeCell ref="H5:J5"/>
    <mergeCell ref="B28:D28"/>
    <mergeCell ref="E28:G28"/>
    <mergeCell ref="H28:J28"/>
    <mergeCell ref="A5:A6"/>
    <mergeCell ref="A48:D48"/>
  </mergeCells>
  <printOptions horizontalCentered="1"/>
  <pageMargins left="0" right="0" top="0.59055118110236227" bottom="0.59055118110236227" header="0.51181102362204722" footer="0.51181102362204722"/>
  <pageSetup paperSize="9" scale="94" orientation="portrait" r:id="rId1"/>
  <headerFooter alignWithMargins="0"/>
  <ignoredErrors>
    <ignoredError sqref="D36:D37 D39:D40 D42:D45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showGridLines="0" tabSelected="1" topLeftCell="A28" zoomScaleNormal="100" workbookViewId="0">
      <selection activeCell="D52" sqref="D51:D52"/>
    </sheetView>
  </sheetViews>
  <sheetFormatPr baseColWidth="10" defaultRowHeight="24.95" customHeight="1" x14ac:dyDescent="0.2"/>
  <cols>
    <col min="1" max="1" width="11.42578125" style="165"/>
    <col min="2" max="2" width="8.7109375" style="165" customWidth="1"/>
    <col min="3" max="3" width="25.85546875" style="165" customWidth="1"/>
    <col min="4" max="4" width="36.7109375" style="165" customWidth="1"/>
    <col min="5" max="5" width="59.85546875" style="165" bestFit="1" customWidth="1"/>
    <col min="6" max="6" width="41.5703125" style="165" customWidth="1"/>
    <col min="7" max="7" width="17.42578125" style="165" bestFit="1" customWidth="1"/>
    <col min="8" max="8" width="10.28515625" style="165" bestFit="1" customWidth="1"/>
    <col min="9" max="9" width="10.5703125" style="165" bestFit="1" customWidth="1"/>
    <col min="10" max="16384" width="11.42578125" style="165"/>
  </cols>
  <sheetData>
    <row r="1" spans="1:9" ht="20.25" thickBot="1" x14ac:dyDescent="0.35">
      <c r="A1" s="133" t="s">
        <v>275</v>
      </c>
      <c r="B1" s="133"/>
      <c r="C1" s="133"/>
      <c r="D1" s="133"/>
    </row>
    <row r="2" spans="1:9" ht="16.5" thickTop="1" x14ac:dyDescent="0.2">
      <c r="A2" s="166" t="str">
        <f>+'[1]5.01 Notice'!A20</f>
        <v>[6] Les centres de formation OF-CFA et établissements supérieur privés accueillant des apprentis</v>
      </c>
    </row>
    <row r="3" spans="1:9" ht="12.75" x14ac:dyDescent="0.2"/>
    <row r="4" spans="1:9" s="167" customFormat="1" ht="12" x14ac:dyDescent="0.2">
      <c r="A4" s="150" t="s">
        <v>258</v>
      </c>
      <c r="B4" s="150"/>
      <c r="C4" s="150"/>
      <c r="D4" s="150"/>
      <c r="E4" s="150"/>
      <c r="F4" s="150"/>
      <c r="G4" s="150"/>
      <c r="H4" s="151"/>
      <c r="I4" s="151"/>
    </row>
    <row r="5" spans="1:9" s="167" customFormat="1" ht="12" x14ac:dyDescent="0.2">
      <c r="A5" s="152"/>
      <c r="B5" s="152"/>
      <c r="C5" s="152"/>
      <c r="D5" s="152"/>
      <c r="E5" s="152"/>
      <c r="F5" s="152"/>
      <c r="G5" s="152"/>
      <c r="H5" s="151"/>
      <c r="I5" s="151"/>
    </row>
    <row r="6" spans="1:9" s="167" customFormat="1" ht="24" x14ac:dyDescent="0.2">
      <c r="A6" s="153" t="s">
        <v>220</v>
      </c>
      <c r="B6" s="153" t="s">
        <v>219</v>
      </c>
      <c r="C6" s="153" t="s">
        <v>218</v>
      </c>
      <c r="D6" s="153" t="s">
        <v>217</v>
      </c>
      <c r="E6" s="153" t="s">
        <v>216</v>
      </c>
      <c r="F6" s="154" t="s">
        <v>215</v>
      </c>
      <c r="G6" s="153" t="s">
        <v>214</v>
      </c>
      <c r="H6" s="151"/>
      <c r="I6" s="151"/>
    </row>
    <row r="7" spans="1:9" s="167" customFormat="1" ht="21" customHeight="1" x14ac:dyDescent="0.2">
      <c r="A7" s="155" t="s">
        <v>213</v>
      </c>
      <c r="B7" s="155" t="s">
        <v>176</v>
      </c>
      <c r="C7" s="155" t="s">
        <v>160</v>
      </c>
      <c r="D7" s="155" t="s">
        <v>121</v>
      </c>
      <c r="E7" s="155" t="s">
        <v>212</v>
      </c>
      <c r="F7" s="151" t="s">
        <v>135</v>
      </c>
      <c r="G7" s="155" t="s">
        <v>134</v>
      </c>
      <c r="H7" s="151"/>
      <c r="I7" s="151"/>
    </row>
    <row r="8" spans="1:9" s="167" customFormat="1" ht="21" customHeight="1" x14ac:dyDescent="0.2">
      <c r="A8" s="155" t="s">
        <v>211</v>
      </c>
      <c r="B8" s="155" t="s">
        <v>116</v>
      </c>
      <c r="C8" s="155" t="s">
        <v>160</v>
      </c>
      <c r="D8" s="155" t="s">
        <v>210</v>
      </c>
      <c r="E8" s="155" t="s">
        <v>209</v>
      </c>
      <c r="F8" s="151" t="s">
        <v>135</v>
      </c>
      <c r="G8" s="155" t="s">
        <v>134</v>
      </c>
      <c r="H8" s="151"/>
      <c r="I8" s="151"/>
    </row>
    <row r="9" spans="1:9" s="167" customFormat="1" ht="21" customHeight="1" x14ac:dyDescent="0.2">
      <c r="A9" s="155" t="s">
        <v>137</v>
      </c>
      <c r="B9" s="155" t="s">
        <v>116</v>
      </c>
      <c r="C9" s="155" t="s">
        <v>115</v>
      </c>
      <c r="D9" s="155" t="s">
        <v>114</v>
      </c>
      <c r="E9" s="155" t="s">
        <v>136</v>
      </c>
      <c r="F9" s="151" t="s">
        <v>135</v>
      </c>
      <c r="G9" s="155" t="s">
        <v>134</v>
      </c>
      <c r="H9" s="151"/>
      <c r="I9" s="151"/>
    </row>
    <row r="10" spans="1:9" s="167" customFormat="1" ht="21" customHeight="1" x14ac:dyDescent="0.2">
      <c r="A10" s="155" t="s">
        <v>133</v>
      </c>
      <c r="B10" s="155" t="s">
        <v>116</v>
      </c>
      <c r="C10" s="155" t="s">
        <v>115</v>
      </c>
      <c r="D10" s="155" t="s">
        <v>114</v>
      </c>
      <c r="E10" s="155" t="s">
        <v>132</v>
      </c>
      <c r="F10" s="151" t="s">
        <v>131</v>
      </c>
      <c r="G10" s="155" t="s">
        <v>130</v>
      </c>
      <c r="H10" s="151"/>
      <c r="I10" s="151"/>
    </row>
    <row r="11" spans="1:9" s="167" customFormat="1" ht="21" customHeight="1" x14ac:dyDescent="0.2">
      <c r="A11" s="155" t="s">
        <v>143</v>
      </c>
      <c r="B11" s="155" t="s">
        <v>116</v>
      </c>
      <c r="C11" s="155" t="s">
        <v>115</v>
      </c>
      <c r="D11" s="155" t="s">
        <v>114</v>
      </c>
      <c r="E11" s="155" t="s">
        <v>142</v>
      </c>
      <c r="F11" s="151" t="s">
        <v>131</v>
      </c>
      <c r="G11" s="155" t="s">
        <v>130</v>
      </c>
      <c r="H11" s="151"/>
      <c r="I11" s="151"/>
    </row>
    <row r="12" spans="1:9" s="167" customFormat="1" ht="21" customHeight="1" x14ac:dyDescent="0.2">
      <c r="A12" s="155" t="s">
        <v>141</v>
      </c>
      <c r="B12" s="155" t="s">
        <v>116</v>
      </c>
      <c r="C12" s="155" t="s">
        <v>115</v>
      </c>
      <c r="D12" s="155" t="s">
        <v>114</v>
      </c>
      <c r="E12" s="155" t="s">
        <v>140</v>
      </c>
      <c r="F12" s="151" t="s">
        <v>135</v>
      </c>
      <c r="G12" s="155" t="s">
        <v>134</v>
      </c>
      <c r="H12" s="151"/>
      <c r="I12" s="151"/>
    </row>
    <row r="13" spans="1:9" s="167" customFormat="1" ht="21" customHeight="1" x14ac:dyDescent="0.2">
      <c r="A13" s="155" t="s">
        <v>208</v>
      </c>
      <c r="B13" s="155" t="s">
        <v>116</v>
      </c>
      <c r="C13" s="155" t="s">
        <v>115</v>
      </c>
      <c r="D13" s="155" t="s">
        <v>114</v>
      </c>
      <c r="E13" s="155" t="s">
        <v>207</v>
      </c>
      <c r="F13" s="151" t="s">
        <v>131</v>
      </c>
      <c r="G13" s="155" t="s">
        <v>206</v>
      </c>
      <c r="H13" s="151"/>
      <c r="I13" s="151"/>
    </row>
    <row r="14" spans="1:9" s="167" customFormat="1" ht="21" customHeight="1" x14ac:dyDescent="0.2">
      <c r="A14" s="155" t="s">
        <v>205</v>
      </c>
      <c r="B14" s="155" t="s">
        <v>116</v>
      </c>
      <c r="C14" s="155" t="s">
        <v>115</v>
      </c>
      <c r="D14" s="155" t="s">
        <v>114</v>
      </c>
      <c r="E14" s="155" t="s">
        <v>204</v>
      </c>
      <c r="F14" s="151" t="s">
        <v>203</v>
      </c>
      <c r="G14" s="155" t="s">
        <v>202</v>
      </c>
      <c r="H14" s="151"/>
      <c r="I14" s="151"/>
    </row>
    <row r="15" spans="1:9" s="167" customFormat="1" ht="21" customHeight="1" x14ac:dyDescent="0.2">
      <c r="A15" s="155" t="s">
        <v>201</v>
      </c>
      <c r="B15" s="155" t="s">
        <v>116</v>
      </c>
      <c r="C15" s="155" t="s">
        <v>200</v>
      </c>
      <c r="D15" s="155" t="s">
        <v>199</v>
      </c>
      <c r="E15" s="155" t="s">
        <v>198</v>
      </c>
      <c r="F15" s="151" t="s">
        <v>135</v>
      </c>
      <c r="G15" s="155" t="s">
        <v>134</v>
      </c>
      <c r="H15" s="151"/>
      <c r="I15" s="151"/>
    </row>
    <row r="16" spans="1:9" s="167" customFormat="1" ht="21" customHeight="1" x14ac:dyDescent="0.2">
      <c r="A16" s="155" t="s">
        <v>197</v>
      </c>
      <c r="B16" s="155" t="s">
        <v>116</v>
      </c>
      <c r="C16" s="155" t="s">
        <v>196</v>
      </c>
      <c r="D16" s="155" t="s">
        <v>195</v>
      </c>
      <c r="E16" s="155" t="s">
        <v>194</v>
      </c>
      <c r="F16" s="151" t="s">
        <v>135</v>
      </c>
      <c r="G16" s="155" t="s">
        <v>134</v>
      </c>
      <c r="H16" s="151"/>
      <c r="I16" s="151"/>
    </row>
    <row r="17" spans="1:9" s="167" customFormat="1" ht="21" customHeight="1" x14ac:dyDescent="0.2">
      <c r="A17" s="155" t="s">
        <v>193</v>
      </c>
      <c r="B17" s="155" t="s">
        <v>116</v>
      </c>
      <c r="C17" s="155" t="s">
        <v>192</v>
      </c>
      <c r="D17" s="155" t="s">
        <v>191</v>
      </c>
      <c r="E17" s="155" t="s">
        <v>190</v>
      </c>
      <c r="F17" s="151" t="s">
        <v>189</v>
      </c>
      <c r="G17" s="155" t="s">
        <v>188</v>
      </c>
      <c r="H17" s="151"/>
      <c r="I17" s="151"/>
    </row>
    <row r="18" spans="1:9" s="167" customFormat="1" ht="21" customHeight="1" x14ac:dyDescent="0.2">
      <c r="A18" s="155" t="s">
        <v>187</v>
      </c>
      <c r="B18" s="155" t="s">
        <v>116</v>
      </c>
      <c r="C18" s="155" t="s">
        <v>186</v>
      </c>
      <c r="D18" s="155" t="s">
        <v>185</v>
      </c>
      <c r="E18" s="155" t="s">
        <v>184</v>
      </c>
      <c r="F18" s="151" t="s">
        <v>135</v>
      </c>
      <c r="G18" s="155" t="s">
        <v>134</v>
      </c>
      <c r="H18" s="151"/>
      <c r="I18" s="151"/>
    </row>
    <row r="19" spans="1:9" s="167" customFormat="1" ht="21" customHeight="1" x14ac:dyDescent="0.2">
      <c r="A19" s="155" t="s">
        <v>183</v>
      </c>
      <c r="B19" s="155" t="s">
        <v>116</v>
      </c>
      <c r="C19" s="155" t="s">
        <v>182</v>
      </c>
      <c r="D19" s="155" t="s">
        <v>181</v>
      </c>
      <c r="E19" s="155" t="s">
        <v>180</v>
      </c>
      <c r="F19" s="151" t="s">
        <v>179</v>
      </c>
      <c r="G19" s="155" t="s">
        <v>178</v>
      </c>
      <c r="H19" s="151"/>
      <c r="I19" s="151"/>
    </row>
    <row r="20" spans="1:9" s="167" customFormat="1" ht="21" customHeight="1" x14ac:dyDescent="0.2">
      <c r="A20" s="155" t="s">
        <v>177</v>
      </c>
      <c r="B20" s="155" t="s">
        <v>176</v>
      </c>
      <c r="C20" s="155" t="s">
        <v>175</v>
      </c>
      <c r="D20" s="155" t="s">
        <v>174</v>
      </c>
      <c r="E20" s="155" t="s">
        <v>173</v>
      </c>
      <c r="F20" s="151" t="s">
        <v>168</v>
      </c>
      <c r="G20" s="155" t="s">
        <v>167</v>
      </c>
      <c r="H20" s="151"/>
      <c r="I20" s="151"/>
    </row>
    <row r="21" spans="1:9" s="167" customFormat="1" ht="21" customHeight="1" x14ac:dyDescent="0.2">
      <c r="A21" s="155" t="s">
        <v>172</v>
      </c>
      <c r="B21" s="155" t="s">
        <v>116</v>
      </c>
      <c r="C21" s="155" t="s">
        <v>171</v>
      </c>
      <c r="D21" s="155" t="s">
        <v>170</v>
      </c>
      <c r="E21" s="155" t="s">
        <v>169</v>
      </c>
      <c r="F21" s="151" t="s">
        <v>168</v>
      </c>
      <c r="G21" s="155" t="s">
        <v>167</v>
      </c>
      <c r="H21" s="151"/>
      <c r="I21" s="151"/>
    </row>
    <row r="22" spans="1:9" s="167" customFormat="1" ht="21" customHeight="1" x14ac:dyDescent="0.2">
      <c r="A22" s="155" t="s">
        <v>166</v>
      </c>
      <c r="B22" s="155" t="s">
        <v>116</v>
      </c>
      <c r="C22" s="155" t="s">
        <v>165</v>
      </c>
      <c r="D22" s="155" t="s">
        <v>164</v>
      </c>
      <c r="E22" s="155" t="s">
        <v>162</v>
      </c>
      <c r="F22" s="151" t="s">
        <v>163</v>
      </c>
      <c r="G22" s="155" t="s">
        <v>162</v>
      </c>
      <c r="H22" s="151"/>
      <c r="I22" s="151"/>
    </row>
    <row r="23" spans="1:9" s="167" customFormat="1" ht="21" customHeight="1" x14ac:dyDescent="0.2">
      <c r="A23" s="155" t="s">
        <v>161</v>
      </c>
      <c r="B23" s="155" t="s">
        <v>116</v>
      </c>
      <c r="C23" s="155" t="s">
        <v>160</v>
      </c>
      <c r="D23" s="155" t="s">
        <v>159</v>
      </c>
      <c r="E23" s="155" t="s">
        <v>158</v>
      </c>
      <c r="F23" s="151" t="s">
        <v>112</v>
      </c>
      <c r="G23" s="155" t="s">
        <v>111</v>
      </c>
      <c r="H23" s="151"/>
      <c r="I23" s="151"/>
    </row>
    <row r="24" spans="1:9" s="167" customFormat="1" ht="21" customHeight="1" x14ac:dyDescent="0.2">
      <c r="A24" s="155" t="s">
        <v>157</v>
      </c>
      <c r="B24" s="155" t="s">
        <v>116</v>
      </c>
      <c r="C24" s="155" t="s">
        <v>156</v>
      </c>
      <c r="D24" s="155" t="s">
        <v>114</v>
      </c>
      <c r="E24" s="155" t="s">
        <v>155</v>
      </c>
      <c r="F24" s="151" t="s">
        <v>131</v>
      </c>
      <c r="G24" s="155" t="s">
        <v>130</v>
      </c>
      <c r="H24" s="151"/>
      <c r="I24" s="151"/>
    </row>
    <row r="25" spans="1:9" s="167" customFormat="1" ht="21" customHeight="1" x14ac:dyDescent="0.2">
      <c r="A25" s="155" t="s">
        <v>154</v>
      </c>
      <c r="B25" s="155" t="s">
        <v>116</v>
      </c>
      <c r="C25" s="155" t="s">
        <v>153</v>
      </c>
      <c r="D25" s="155" t="s">
        <v>114</v>
      </c>
      <c r="E25" s="155" t="s">
        <v>152</v>
      </c>
      <c r="F25" s="151" t="s">
        <v>135</v>
      </c>
      <c r="G25" s="155" t="s">
        <v>134</v>
      </c>
      <c r="H25" s="151"/>
      <c r="I25" s="151"/>
    </row>
    <row r="26" spans="1:9" s="167" customFormat="1" ht="21" customHeight="1" x14ac:dyDescent="0.2">
      <c r="A26" s="155" t="s">
        <v>151</v>
      </c>
      <c r="B26" s="155" t="s">
        <v>116</v>
      </c>
      <c r="C26" s="155" t="s">
        <v>150</v>
      </c>
      <c r="D26" s="155" t="s">
        <v>114</v>
      </c>
      <c r="E26" s="155" t="s">
        <v>149</v>
      </c>
      <c r="F26" s="151" t="s">
        <v>148</v>
      </c>
      <c r="G26" s="155" t="s">
        <v>147</v>
      </c>
      <c r="H26" s="151"/>
      <c r="I26" s="151"/>
    </row>
    <row r="27" spans="1:9" s="167" customFormat="1" ht="21" customHeight="1" x14ac:dyDescent="0.2">
      <c r="A27" s="155" t="s">
        <v>146</v>
      </c>
      <c r="B27" s="155" t="s">
        <v>116</v>
      </c>
      <c r="C27" s="155" t="s">
        <v>145</v>
      </c>
      <c r="D27" s="155" t="s">
        <v>121</v>
      </c>
      <c r="E27" s="155" t="s">
        <v>144</v>
      </c>
      <c r="F27" s="151" t="s">
        <v>112</v>
      </c>
      <c r="G27" s="155" t="s">
        <v>111</v>
      </c>
      <c r="H27" s="151"/>
      <c r="I27" s="151"/>
    </row>
    <row r="28" spans="1:9" s="167" customFormat="1" ht="21" customHeight="1" x14ac:dyDescent="0.2">
      <c r="A28" s="155" t="s">
        <v>139</v>
      </c>
      <c r="B28" s="155" t="s">
        <v>116</v>
      </c>
      <c r="C28" s="155" t="s">
        <v>122</v>
      </c>
      <c r="D28" s="155" t="s">
        <v>121</v>
      </c>
      <c r="E28" s="155" t="s">
        <v>138</v>
      </c>
      <c r="F28" s="151" t="s">
        <v>112</v>
      </c>
      <c r="G28" s="155" t="s">
        <v>111</v>
      </c>
      <c r="H28" s="151"/>
      <c r="I28" s="151"/>
    </row>
    <row r="29" spans="1:9" s="167" customFormat="1" ht="21" customHeight="1" x14ac:dyDescent="0.2">
      <c r="A29" s="155" t="s">
        <v>129</v>
      </c>
      <c r="B29" s="155" t="s">
        <v>116</v>
      </c>
      <c r="C29" s="155" t="s">
        <v>115</v>
      </c>
      <c r="D29" s="155" t="s">
        <v>114</v>
      </c>
      <c r="E29" s="155" t="s">
        <v>128</v>
      </c>
      <c r="F29" s="151" t="s">
        <v>112</v>
      </c>
      <c r="G29" s="155" t="s">
        <v>111</v>
      </c>
      <c r="H29" s="151"/>
      <c r="I29" s="151"/>
    </row>
    <row r="30" spans="1:9" s="167" customFormat="1" ht="21" customHeight="1" x14ac:dyDescent="0.2">
      <c r="A30" s="155" t="s">
        <v>127</v>
      </c>
      <c r="B30" s="155" t="s">
        <v>116</v>
      </c>
      <c r="C30" s="155" t="s">
        <v>115</v>
      </c>
      <c r="D30" s="155" t="s">
        <v>114</v>
      </c>
      <c r="E30" s="155" t="s">
        <v>126</v>
      </c>
      <c r="F30" s="151" t="s">
        <v>125</v>
      </c>
      <c r="G30" s="155" t="s">
        <v>124</v>
      </c>
      <c r="H30" s="151"/>
      <c r="I30" s="151"/>
    </row>
    <row r="31" spans="1:9" s="167" customFormat="1" ht="21" customHeight="1" x14ac:dyDescent="0.2">
      <c r="A31" s="155" t="s">
        <v>123</v>
      </c>
      <c r="B31" s="155" t="s">
        <v>116</v>
      </c>
      <c r="C31" s="155" t="s">
        <v>122</v>
      </c>
      <c r="D31" s="155" t="s">
        <v>121</v>
      </c>
      <c r="E31" s="155" t="s">
        <v>120</v>
      </c>
      <c r="F31" s="151" t="s">
        <v>119</v>
      </c>
      <c r="G31" s="155" t="s">
        <v>118</v>
      </c>
      <c r="H31" s="151"/>
      <c r="I31" s="151"/>
    </row>
    <row r="32" spans="1:9" s="167" customFormat="1" ht="21" customHeight="1" x14ac:dyDescent="0.2">
      <c r="A32" s="155" t="s">
        <v>117</v>
      </c>
      <c r="B32" s="155" t="s">
        <v>116</v>
      </c>
      <c r="C32" s="155" t="s">
        <v>115</v>
      </c>
      <c r="D32" s="155" t="s">
        <v>114</v>
      </c>
      <c r="E32" s="155" t="s">
        <v>113</v>
      </c>
      <c r="F32" s="151" t="s">
        <v>112</v>
      </c>
      <c r="G32" s="155" t="s">
        <v>111</v>
      </c>
      <c r="H32" s="151"/>
      <c r="I32" s="151"/>
    </row>
    <row r="33" spans="1:9" s="168" customFormat="1" ht="21" customHeight="1" x14ac:dyDescent="0.2">
      <c r="A33" s="156" t="s">
        <v>273</v>
      </c>
      <c r="B33" s="156" t="s">
        <v>116</v>
      </c>
      <c r="C33" s="155" t="s">
        <v>122</v>
      </c>
      <c r="D33" s="156" t="s">
        <v>121</v>
      </c>
      <c r="E33" s="156" t="s">
        <v>274</v>
      </c>
      <c r="F33" s="157" t="s">
        <v>125</v>
      </c>
      <c r="G33" s="156" t="s">
        <v>124</v>
      </c>
      <c r="H33" s="158"/>
      <c r="I33" s="158"/>
    </row>
    <row r="34" spans="1:9" s="168" customFormat="1" ht="24.95" customHeight="1" x14ac:dyDescent="0.2">
      <c r="A34" s="159"/>
      <c r="B34" s="159"/>
      <c r="C34" s="159"/>
      <c r="D34" s="159"/>
      <c r="E34" s="159"/>
      <c r="F34" s="160"/>
      <c r="G34" s="159"/>
      <c r="H34" s="158"/>
      <c r="I34" s="158"/>
    </row>
    <row r="35" spans="1:9" s="167" customFormat="1" ht="12" x14ac:dyDescent="0.2">
      <c r="A35" s="204" t="s">
        <v>259</v>
      </c>
      <c r="B35" s="204"/>
      <c r="C35" s="204"/>
      <c r="D35" s="204"/>
      <c r="E35" s="204"/>
      <c r="F35" s="204"/>
      <c r="G35" s="204"/>
      <c r="H35" s="204"/>
      <c r="I35" s="204"/>
    </row>
    <row r="36" spans="1:9" s="167" customFormat="1" ht="12" x14ac:dyDescent="0.2">
      <c r="A36" s="152"/>
      <c r="B36" s="152"/>
      <c r="C36" s="152"/>
      <c r="D36" s="152"/>
      <c r="E36" s="152"/>
      <c r="F36" s="152"/>
      <c r="G36" s="152"/>
      <c r="H36" s="152"/>
      <c r="I36" s="152"/>
    </row>
    <row r="37" spans="1:9" s="167" customFormat="1" ht="36" x14ac:dyDescent="0.2">
      <c r="A37" s="161" t="s">
        <v>220</v>
      </c>
      <c r="B37" s="161" t="s">
        <v>219</v>
      </c>
      <c r="C37" s="161" t="s">
        <v>290</v>
      </c>
      <c r="D37" s="161" t="s">
        <v>218</v>
      </c>
      <c r="E37" s="161" t="s">
        <v>217</v>
      </c>
      <c r="F37" s="162" t="s">
        <v>216</v>
      </c>
      <c r="G37" s="161" t="s">
        <v>215</v>
      </c>
      <c r="H37" s="161" t="s">
        <v>214</v>
      </c>
      <c r="I37" s="161" t="s">
        <v>221</v>
      </c>
    </row>
    <row r="38" spans="1:9" s="167" customFormat="1" ht="21" customHeight="1" x14ac:dyDescent="0.2">
      <c r="A38" s="163" t="s">
        <v>222</v>
      </c>
      <c r="B38" s="163" t="s">
        <v>116</v>
      </c>
      <c r="C38" s="163" t="s">
        <v>291</v>
      </c>
      <c r="D38" s="163" t="s">
        <v>223</v>
      </c>
      <c r="E38" s="163" t="s">
        <v>224</v>
      </c>
      <c r="F38" s="164" t="s">
        <v>225</v>
      </c>
      <c r="G38" s="163" t="s">
        <v>135</v>
      </c>
      <c r="H38" s="163" t="s">
        <v>134</v>
      </c>
      <c r="I38" s="163" t="s">
        <v>226</v>
      </c>
    </row>
    <row r="39" spans="1:9" s="167" customFormat="1" ht="21" customHeight="1" x14ac:dyDescent="0.2">
      <c r="A39" s="163" t="s">
        <v>227</v>
      </c>
      <c r="B39" s="163" t="s">
        <v>116</v>
      </c>
      <c r="C39" s="163" t="s">
        <v>292</v>
      </c>
      <c r="D39" s="163" t="s">
        <v>228</v>
      </c>
      <c r="E39" s="163" t="s">
        <v>229</v>
      </c>
      <c r="F39" s="164" t="s">
        <v>230</v>
      </c>
      <c r="G39" s="163" t="s">
        <v>189</v>
      </c>
      <c r="H39" s="163" t="s">
        <v>231</v>
      </c>
      <c r="I39" s="163" t="s">
        <v>232</v>
      </c>
    </row>
    <row r="40" spans="1:9" s="167" customFormat="1" ht="21" customHeight="1" x14ac:dyDescent="0.2">
      <c r="A40" s="163" t="s">
        <v>233</v>
      </c>
      <c r="B40" s="163" t="s">
        <v>116</v>
      </c>
      <c r="C40" s="163" t="s">
        <v>293</v>
      </c>
      <c r="D40" s="163" t="s">
        <v>234</v>
      </c>
      <c r="E40" s="163" t="s">
        <v>235</v>
      </c>
      <c r="F40" s="164" t="s">
        <v>236</v>
      </c>
      <c r="G40" s="163" t="s">
        <v>135</v>
      </c>
      <c r="H40" s="163" t="s">
        <v>134</v>
      </c>
      <c r="I40" s="163" t="s">
        <v>226</v>
      </c>
    </row>
    <row r="41" spans="1:9" s="167" customFormat="1" ht="21" customHeight="1" x14ac:dyDescent="0.2">
      <c r="A41" s="163" t="s">
        <v>237</v>
      </c>
      <c r="B41" s="163" t="s">
        <v>116</v>
      </c>
      <c r="C41" s="163" t="s">
        <v>294</v>
      </c>
      <c r="D41" s="163" t="s">
        <v>238</v>
      </c>
      <c r="E41" s="163" t="s">
        <v>239</v>
      </c>
      <c r="F41" s="164" t="s">
        <v>240</v>
      </c>
      <c r="G41" s="163" t="s">
        <v>135</v>
      </c>
      <c r="H41" s="163" t="s">
        <v>134</v>
      </c>
      <c r="I41" s="163" t="s">
        <v>232</v>
      </c>
    </row>
    <row r="42" spans="1:9" s="167" customFormat="1" ht="21" customHeight="1" x14ac:dyDescent="0.2">
      <c r="A42" s="163" t="s">
        <v>241</v>
      </c>
      <c r="B42" s="163" t="s">
        <v>116</v>
      </c>
      <c r="C42" s="163" t="s">
        <v>293</v>
      </c>
      <c r="D42" s="163" t="s">
        <v>242</v>
      </c>
      <c r="E42" s="163" t="s">
        <v>235</v>
      </c>
      <c r="F42" s="164" t="s">
        <v>243</v>
      </c>
      <c r="G42" s="163" t="s">
        <v>131</v>
      </c>
      <c r="H42" s="163" t="s">
        <v>206</v>
      </c>
      <c r="I42" s="163" t="s">
        <v>232</v>
      </c>
    </row>
    <row r="43" spans="1:9" s="167" customFormat="1" ht="21" customHeight="1" x14ac:dyDescent="0.2">
      <c r="A43" s="151" t="s">
        <v>261</v>
      </c>
      <c r="B43" s="151" t="s">
        <v>176</v>
      </c>
      <c r="C43" s="151" t="s">
        <v>295</v>
      </c>
      <c r="D43" s="151" t="s">
        <v>262</v>
      </c>
      <c r="E43" s="151" t="s">
        <v>264</v>
      </c>
      <c r="F43" s="151" t="s">
        <v>263</v>
      </c>
      <c r="G43" s="151" t="s">
        <v>265</v>
      </c>
      <c r="H43" s="151" t="s">
        <v>266</v>
      </c>
      <c r="I43" s="151" t="s">
        <v>232</v>
      </c>
    </row>
    <row r="44" spans="1:9" s="167" customFormat="1" ht="21" customHeight="1" x14ac:dyDescent="0.2">
      <c r="A44" s="163" t="s">
        <v>244</v>
      </c>
      <c r="B44" s="163" t="s">
        <v>116</v>
      </c>
      <c r="C44" s="163" t="s">
        <v>291</v>
      </c>
      <c r="D44" s="163" t="s">
        <v>245</v>
      </c>
      <c r="E44" s="163" t="s">
        <v>246</v>
      </c>
      <c r="F44" s="164" t="s">
        <v>247</v>
      </c>
      <c r="G44" s="163" t="s">
        <v>163</v>
      </c>
      <c r="H44" s="163" t="s">
        <v>162</v>
      </c>
      <c r="I44" s="163" t="s">
        <v>232</v>
      </c>
    </row>
    <row r="45" spans="1:9" s="167" customFormat="1" ht="21" customHeight="1" x14ac:dyDescent="0.2">
      <c r="A45" s="163" t="s">
        <v>248</v>
      </c>
      <c r="B45" s="163" t="s">
        <v>116</v>
      </c>
      <c r="C45" s="163" t="s">
        <v>293</v>
      </c>
      <c r="D45" s="163" t="s">
        <v>234</v>
      </c>
      <c r="E45" s="163" t="s">
        <v>249</v>
      </c>
      <c r="F45" s="164" t="s">
        <v>250</v>
      </c>
      <c r="G45" s="163" t="s">
        <v>112</v>
      </c>
      <c r="H45" s="163" t="s">
        <v>111</v>
      </c>
      <c r="I45" s="163" t="s">
        <v>232</v>
      </c>
    </row>
    <row r="46" spans="1:9" s="167" customFormat="1" ht="21" customHeight="1" x14ac:dyDescent="0.2">
      <c r="A46" s="163" t="s">
        <v>251</v>
      </c>
      <c r="B46" s="163" t="s">
        <v>116</v>
      </c>
      <c r="C46" s="163" t="s">
        <v>293</v>
      </c>
      <c r="D46" s="163" t="s">
        <v>234</v>
      </c>
      <c r="E46" s="163" t="s">
        <v>235</v>
      </c>
      <c r="F46" s="164" t="s">
        <v>252</v>
      </c>
      <c r="G46" s="163" t="s">
        <v>112</v>
      </c>
      <c r="H46" s="163" t="s">
        <v>111</v>
      </c>
      <c r="I46" s="163" t="s">
        <v>226</v>
      </c>
    </row>
    <row r="47" spans="1:9" s="167" customFormat="1" ht="21" customHeight="1" x14ac:dyDescent="0.2">
      <c r="A47" s="163" t="s">
        <v>253</v>
      </c>
      <c r="B47" s="163" t="s">
        <v>116</v>
      </c>
      <c r="C47" s="163" t="s">
        <v>293</v>
      </c>
      <c r="D47" s="163" t="s">
        <v>234</v>
      </c>
      <c r="E47" s="163" t="s">
        <v>235</v>
      </c>
      <c r="F47" s="164" t="s">
        <v>254</v>
      </c>
      <c r="G47" s="163" t="s">
        <v>148</v>
      </c>
      <c r="H47" s="163" t="s">
        <v>147</v>
      </c>
      <c r="I47" s="163" t="s">
        <v>232</v>
      </c>
    </row>
    <row r="48" spans="1:9" s="167" customFormat="1" ht="21" customHeight="1" x14ac:dyDescent="0.2">
      <c r="A48" s="163" t="s">
        <v>255</v>
      </c>
      <c r="B48" s="163" t="s">
        <v>116</v>
      </c>
      <c r="C48" s="163" t="s">
        <v>293</v>
      </c>
      <c r="D48" s="163" t="s">
        <v>256</v>
      </c>
      <c r="E48" s="163" t="s">
        <v>257</v>
      </c>
      <c r="F48" s="164"/>
      <c r="G48" s="163" t="s">
        <v>168</v>
      </c>
      <c r="H48" s="163" t="s">
        <v>167</v>
      </c>
      <c r="I48" s="163" t="s">
        <v>232</v>
      </c>
    </row>
    <row r="49" spans="1:9" s="167" customFormat="1" ht="21" customHeight="1" x14ac:dyDescent="0.2">
      <c r="A49" s="163" t="s">
        <v>276</v>
      </c>
      <c r="B49" s="163" t="s">
        <v>116</v>
      </c>
      <c r="C49" s="163" t="s">
        <v>292</v>
      </c>
      <c r="D49" s="163" t="s">
        <v>277</v>
      </c>
      <c r="E49" s="163" t="s">
        <v>278</v>
      </c>
      <c r="F49" s="164" t="s">
        <v>279</v>
      </c>
      <c r="G49" s="163" t="s">
        <v>163</v>
      </c>
      <c r="H49" s="163" t="s">
        <v>162</v>
      </c>
      <c r="I49" s="163" t="s">
        <v>232</v>
      </c>
    </row>
    <row r="50" spans="1:9" s="167" customFormat="1" ht="12" x14ac:dyDescent="0.2">
      <c r="A50" s="151"/>
      <c r="B50" s="151"/>
      <c r="C50" s="151"/>
      <c r="D50" s="151"/>
      <c r="E50" s="151"/>
      <c r="F50" s="151"/>
      <c r="G50" s="151"/>
      <c r="H50" s="151"/>
      <c r="I50" s="151"/>
    </row>
    <row r="51" spans="1:9" s="168" customFormat="1" ht="24.95" customHeight="1" x14ac:dyDescent="0.2">
      <c r="A51" s="158"/>
      <c r="B51" s="158"/>
      <c r="C51" s="158"/>
      <c r="D51" s="158"/>
      <c r="E51" s="158"/>
      <c r="F51" s="158"/>
      <c r="G51" s="158"/>
      <c r="H51" s="158"/>
      <c r="I51" s="158"/>
    </row>
    <row r="52" spans="1:9" s="168" customFormat="1" ht="24.95" customHeight="1" x14ac:dyDescent="0.2">
      <c r="A52" s="158"/>
      <c r="B52" s="158"/>
      <c r="C52" s="158"/>
      <c r="D52" s="158"/>
      <c r="E52" s="158"/>
      <c r="F52" s="158"/>
      <c r="G52" s="158"/>
      <c r="H52" s="158"/>
      <c r="I52" s="158"/>
    </row>
    <row r="53" spans="1:9" s="168" customFormat="1" ht="24.95" customHeight="1" x14ac:dyDescent="0.2">
      <c r="A53" s="158"/>
      <c r="B53" s="158"/>
      <c r="C53" s="158"/>
      <c r="D53" s="158"/>
      <c r="E53" s="158"/>
      <c r="F53" s="158"/>
      <c r="G53" s="158"/>
      <c r="H53" s="158"/>
      <c r="I53" s="158"/>
    </row>
  </sheetData>
  <mergeCells count="1">
    <mergeCell ref="A35:I35"/>
  </mergeCells>
  <pageMargins left="0.7" right="0.7" top="0.75" bottom="0.75" header="0.3" footer="0.3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970798E-745E-4608-90B4-8CC8DEBF46F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5.01 Notice</vt:lpstr>
      <vt:lpstr>5.01 Graphique 1</vt:lpstr>
      <vt:lpstr>5.01 Tableau 2</vt:lpstr>
      <vt:lpstr>5.01 Tableau 3</vt:lpstr>
      <vt:lpstr>5.01 Tableau 4</vt:lpstr>
      <vt:lpstr>5.01 Tableau 5</vt:lpstr>
      <vt:lpstr>5.01 Tableau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MANAC-H</dc:creator>
  <cp:lastModifiedBy>Santa Susini</cp:lastModifiedBy>
  <cp:lastPrinted>2026-04-22T07:15:12Z</cp:lastPrinted>
  <dcterms:created xsi:type="dcterms:W3CDTF">2022-11-03T17:58:44Z</dcterms:created>
  <dcterms:modified xsi:type="dcterms:W3CDTF">2026-04-22T07:15:16Z</dcterms:modified>
</cp:coreProperties>
</file>