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1175" activeTab="4"/>
  </bookViews>
  <sheets>
    <sheet name="4.11 Notice" sheetId="17" r:id="rId1"/>
    <sheet name="4.11 Graphique 1" sheetId="1" r:id="rId2"/>
    <sheet name="4.11 Tableau 2" sheetId="16" r:id="rId3"/>
    <sheet name="4.11 Tableau 3" sheetId="3" r:id="rId4"/>
    <sheet name="4.11 Carte 4" sheetId="12" r:id="rId5"/>
  </sheets>
  <calcPr calcId="162913"/>
</workbook>
</file>

<file path=xl/calcChain.xml><?xml version="1.0" encoding="utf-8"?>
<calcChain xmlns="http://schemas.openxmlformats.org/spreadsheetml/2006/main">
  <c r="D21" i="16" l="1"/>
  <c r="C21" i="16"/>
  <c r="E28" i="16"/>
  <c r="C6" i="16"/>
  <c r="K7" i="1"/>
  <c r="J7" i="1"/>
  <c r="I9" i="3" l="1"/>
  <c r="I10" i="3"/>
  <c r="I7" i="3"/>
  <c r="I6" i="3"/>
  <c r="D6" i="16" l="1"/>
  <c r="I7" i="1" l="1"/>
  <c r="H7" i="1" l="1"/>
  <c r="A3" i="12" l="1"/>
  <c r="A3" i="3"/>
  <c r="A3" i="16"/>
  <c r="A3" i="1"/>
  <c r="H9" i="3" l="1"/>
  <c r="H6" i="3"/>
  <c r="F10" i="3"/>
  <c r="G9" i="3"/>
  <c r="G8" i="3"/>
  <c r="G6" i="3"/>
  <c r="F9" i="3"/>
  <c r="F8" i="3"/>
  <c r="F7" i="3"/>
  <c r="E9" i="3"/>
  <c r="E10" i="3"/>
  <c r="E8" i="3"/>
  <c r="D9" i="3"/>
  <c r="D10" i="3"/>
  <c r="D8" i="3"/>
  <c r="D7" i="3"/>
  <c r="D6" i="3"/>
  <c r="C9" i="3"/>
  <c r="C10" i="3"/>
  <c r="C8" i="3"/>
  <c r="C6" i="3"/>
  <c r="B10" i="3"/>
  <c r="B8" i="3"/>
  <c r="C31" i="16" l="1"/>
  <c r="E6" i="16"/>
  <c r="D31" i="16"/>
  <c r="F7" i="1"/>
  <c r="E7" i="1"/>
  <c r="D7" i="1"/>
  <c r="G7" i="1"/>
  <c r="C7" i="1"/>
  <c r="B7" i="1"/>
  <c r="E25" i="16" l="1"/>
  <c r="E24" i="16"/>
  <c r="E23" i="16"/>
  <c r="E22" i="16"/>
  <c r="E19" i="16"/>
  <c r="E8" i="16"/>
  <c r="E9" i="16"/>
  <c r="E11" i="16"/>
  <c r="E13" i="16"/>
  <c r="E14" i="16"/>
  <c r="E16" i="16"/>
  <c r="E31" i="16" l="1"/>
  <c r="E21" i="16"/>
</calcChain>
</file>

<file path=xl/sharedStrings.xml><?xml version="1.0" encoding="utf-8"?>
<sst xmlns="http://schemas.openxmlformats.org/spreadsheetml/2006/main" count="91" uniqueCount="84">
  <si>
    <t>Sixième - cinquième</t>
  </si>
  <si>
    <t>Cinquième - quatrième</t>
  </si>
  <si>
    <t>Quatrième - troisième</t>
  </si>
  <si>
    <t>2016</t>
  </si>
  <si>
    <t>2017</t>
  </si>
  <si>
    <t>2018</t>
  </si>
  <si>
    <t>Part (%)</t>
  </si>
  <si>
    <t>2019</t>
  </si>
  <si>
    <t>Electricien</t>
  </si>
  <si>
    <t>Cuisine</t>
  </si>
  <si>
    <t>Commercialisation et services en hôtel-café-restaurant</t>
  </si>
  <si>
    <t>Peintre applicateur de revêtements</t>
  </si>
  <si>
    <t>Accompagnant éducatif petite enfance</t>
  </si>
  <si>
    <t>Maçon</t>
  </si>
  <si>
    <t>Total spécialités de la production</t>
  </si>
  <si>
    <t>dont :</t>
  </si>
  <si>
    <t>Total spécialités des services</t>
  </si>
  <si>
    <t>Ensemble des spécialités</t>
  </si>
  <si>
    <t>dont issus de Segpa</t>
  </si>
  <si>
    <t>Effectifs des 1ère années de CAP</t>
  </si>
  <si>
    <t>Métiers de la coiffure</t>
  </si>
  <si>
    <t>Agent de sécurité</t>
  </si>
  <si>
    <t>Troisième - CAP</t>
  </si>
  <si>
    <t>Troisième - seconde professionnelle</t>
  </si>
  <si>
    <t>2020</t>
  </si>
  <si>
    <t>Production/service en restauration rapide, collective, cafétéria</t>
  </si>
  <si>
    <t>Equipier polyvalent du commerce</t>
  </si>
  <si>
    <t>Opérateur/opératrice logistique</t>
  </si>
  <si>
    <t>[1] Évolution des effectifs de Segpa et de la part qu'ils représentent</t>
  </si>
  <si>
    <t>Part des effectifs Segpa sur les formations en collège</t>
  </si>
  <si>
    <t>Menuisier fabricant</t>
  </si>
  <si>
    <t>Métallier</t>
  </si>
  <si>
    <t>Métiers de la mode - vêtement flou</t>
  </si>
  <si>
    <t>Réparation des carrosseries</t>
  </si>
  <si>
    <t>Total Segpa</t>
  </si>
  <si>
    <t>2021</t>
  </si>
  <si>
    <t>Source : DEPP / Système d'information Scolarité.</t>
  </si>
  <si>
    <t>DEPP</t>
  </si>
  <si>
    <t>► Champ : France métropolitaine + DROM, Public + Privé sous contrat.</t>
  </si>
  <si>
    <t>[3] Évolution des taux de passage de Segpa dans les établissements du MENJ</t>
  </si>
  <si>
    <t>Population concernée : établissements publics et privés sous contrat dépendant du ministère chargé de l'Éducation nationale (EREA compris).</t>
  </si>
  <si>
    <t>Population concernée : Établissements sous tutelle du MENJ, y compris EREA</t>
  </si>
  <si>
    <t>Sommaire</t>
  </si>
  <si>
    <t>Précisions</t>
  </si>
  <si>
    <r>
      <t>Population</t>
    </r>
    <r>
      <rPr>
        <b/>
        <sz val="8"/>
        <color rgb="FF000000"/>
        <rFont val="Arial"/>
        <family val="2"/>
      </rPr>
      <t xml:space="preserve"> </t>
    </r>
    <r>
      <rPr>
        <b/>
        <sz val="8"/>
        <color rgb="FF000065"/>
        <rFont val="Arial"/>
        <family val="2"/>
      </rPr>
      <t>concernée</t>
    </r>
    <r>
      <rPr>
        <sz val="8"/>
        <color rgb="FF000000"/>
        <rFont val="Arial"/>
        <family val="2"/>
      </rPr>
      <t xml:space="preserve"> - Élèves sous statut scolaire inscrits dans les établissements publics et privés sous contrat relevant du ministère en charge de l’éducation nationale (y compris EREA).</t>
    </r>
  </si>
  <si>
    <t>Pour en savoir plus</t>
  </si>
  <si>
    <r>
      <t>- Note d’Information</t>
    </r>
    <r>
      <rPr>
        <sz val="8"/>
        <color rgb="FF000000"/>
        <rFont val="Arial"/>
        <family val="2"/>
      </rPr>
      <t> : 21.46</t>
    </r>
  </si>
  <si>
    <r>
      <t xml:space="preserve">- DEPP, 2021, </t>
    </r>
    <r>
      <rPr>
        <i/>
        <sz val="8"/>
        <rFont val="Arial"/>
        <family val="2"/>
      </rPr>
      <t>Géographie de l’École 2021</t>
    </r>
    <r>
      <rPr>
        <sz val="8"/>
        <rFont val="Arial"/>
        <family val="2"/>
      </rPr>
      <t>, fiche 7, « La scolarisation au collège ».</t>
    </r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</si>
  <si>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</si>
  <si>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</si>
  <si>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</si>
  <si>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</si>
  <si>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</si>
  <si>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</si>
  <si>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</si>
  <si>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</si>
  <si>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2022</t>
  </si>
  <si>
    <t>Source : SYSCA</t>
  </si>
  <si>
    <t>► Champ : Région Corse Public + Privé sous contrat.</t>
  </si>
  <si>
    <t>Source : BCP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</si>
  <si>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</si>
  <si>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</si>
  <si>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</si>
  <si>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</si>
  <si>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4.11 Les élèves de Segpa</t>
  </si>
  <si>
    <t>2023</t>
  </si>
  <si>
    <t xml:space="preserve">Population concernée : Établissements sous tutelle du MENJ, </t>
  </si>
  <si>
    <t>Agent accompagnant au grand âge</t>
  </si>
  <si>
    <t>DPSA, RSC 2023</t>
  </si>
  <si>
    <t>4.11 Les élèves de SEGPA</t>
  </si>
  <si>
    <t xml:space="preserve"> 4.11 Les élèves de SEGPA</t>
  </si>
  <si>
    <t>2024</t>
  </si>
  <si>
    <t>2025</t>
  </si>
  <si>
    <t>Lecture : en 2025, 365 élèves sont inscrits en Segpa. Ils représentent 2,8 % de l'ensemble des élèves en formation en collège.</t>
  </si>
  <si>
    <t>[2] Proportion d'élèves issus de Segpa parmi les effectifs de 1ère année de CAP en 2025, selon la spécialité de formation</t>
  </si>
  <si>
    <t>Jardinier paysagiste</t>
  </si>
  <si>
    <t>Maintenance des véhicules option véhicules légers</t>
  </si>
  <si>
    <t>Intervent. maintenance.techn.bat.</t>
  </si>
  <si>
    <t>Maritime</t>
  </si>
  <si>
    <t xml:space="preserve"> Menuisier aluminium-verre</t>
  </si>
  <si>
    <t xml:space="preserve">  CRM option : livraisons de proximité</t>
  </si>
  <si>
    <t>Lecture : sur les 137 élèves en 1ère année de CAP relevant du domaine de la production, 14,6 %   sont issus de 3ème Segpa en 2024</t>
  </si>
  <si>
    <t>Lecture : 12,6 % des élèves scolarisés en troisième Segpa en 2024 ont poursuivi leurs études en première année de CAP à la rentrée 2024</t>
  </si>
  <si>
    <t>[4] Part des élèves de collège inscrits en Segpa, rentrée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</si>
</sst>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%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0.0\ %"/>
    <numFmt numFmtId="171" formatCode="[$-F800]dddd\,\ mmmm\ dd\,\ yyyy"/>
  </numFmts>
  <fonts count="7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b/>
      <i/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  <font>
      <b/>
      <sz val="15"/>
      <color theme="3"/>
      <name val="Calibri"/>
      <family val="2"/>
      <scheme val="minor"/>
    </font>
    <font>
      <b/>
      <sz val="7.5"/>
      <color rgb="FF1D1D1B"/>
      <name val="Tahoma"/>
      <family val="2"/>
    </font>
    <font>
      <sz val="10"/>
      <name val="Verdana"/>
      <family val="2"/>
    </font>
    <font>
      <sz val="13.5"/>
      <name val="Verdana"/>
      <family val="2"/>
    </font>
    <font>
      <sz val="11"/>
      <name val="Verdana"/>
      <family val="2"/>
    </font>
    <font>
      <sz val="5.5"/>
      <color rgb="FF1D1D1B"/>
      <name val="Verdana"/>
      <family val="2"/>
    </font>
    <font>
      <sz val="13"/>
      <name val="Verdana"/>
      <family val="2"/>
    </font>
    <font>
      <b/>
      <sz val="5"/>
      <color rgb="FF464E7A"/>
      <name val="Malgun Gothic"/>
      <family val="2"/>
    </font>
    <font>
      <sz val="4"/>
      <color rgb="FF464E7A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hair">
        <color rgb="FF0000FF"/>
      </top>
      <bottom/>
      <diagonal/>
    </border>
    <border>
      <left style="hair">
        <color theme="0"/>
      </left>
      <right style="hair">
        <color theme="0"/>
      </right>
      <top style="hair">
        <color rgb="FF0000FF"/>
      </top>
      <bottom/>
      <diagonal/>
    </border>
    <border>
      <left/>
      <right/>
      <top style="thin">
        <color rgb="FF0033CC"/>
      </top>
      <bottom style="thin">
        <color rgb="FF0033CC"/>
      </bottom>
      <diagonal/>
    </border>
    <border>
      <left/>
      <right/>
      <top/>
      <bottom style="thick">
        <color theme="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</borders>
  <cellStyleXfs count="8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2" fillId="3" borderId="0" applyNumberFormat="0" applyBorder="0" applyAlignment="0" applyProtection="0"/>
    <xf numFmtId="0" fontId="3" fillId="16" borderId="1"/>
    <xf numFmtId="0" fontId="23" fillId="17" borderId="2" applyNumberFormat="0" applyAlignment="0" applyProtection="0"/>
    <xf numFmtId="0" fontId="3" fillId="0" borderId="3"/>
    <xf numFmtId="0" fontId="19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11" fillId="20" borderId="0">
      <alignment horizontal="center" wrapText="1"/>
    </xf>
    <xf numFmtId="0" fontId="9" fillId="19" borderId="0">
      <alignment horizontal="center"/>
    </xf>
    <xf numFmtId="166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21" borderId="1" applyBorder="0">
      <protection locked="0"/>
    </xf>
    <xf numFmtId="0" fontId="28" fillId="0" borderId="0" applyNumberFormat="0" applyFill="0" applyBorder="0" applyAlignment="0" applyProtection="0"/>
    <xf numFmtId="0" fontId="16" fillId="19" borderId="3">
      <alignment horizontal="left"/>
    </xf>
    <xf numFmtId="0" fontId="29" fillId="19" borderId="0">
      <alignment horizontal="left"/>
    </xf>
    <xf numFmtId="0" fontId="30" fillId="4" borderId="0" applyNumberFormat="0" applyBorder="0" applyAlignment="0" applyProtection="0"/>
    <xf numFmtId="0" fontId="31" fillId="22" borderId="0">
      <alignment horizontal="right" vertical="top" textRotation="90" wrapText="1"/>
    </xf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12" fillId="20" borderId="0">
      <alignment horizontal="center"/>
    </xf>
    <xf numFmtId="0" fontId="3" fillId="19" borderId="9">
      <alignment wrapText="1"/>
    </xf>
    <xf numFmtId="0" fontId="37" fillId="19" borderId="10"/>
    <xf numFmtId="0" fontId="37" fillId="19" borderId="11"/>
    <xf numFmtId="0" fontId="3" fillId="19" borderId="12">
      <alignment horizont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11" fillId="0" borderId="0" applyFont="0" applyFill="0" applyBorder="0" applyAlignment="0" applyProtection="0"/>
    <xf numFmtId="0" fontId="39" fillId="23" borderId="0" applyNumberFormat="0" applyBorder="0" applyAlignment="0" applyProtection="0"/>
    <xf numFmtId="0" fontId="40" fillId="0" borderId="0"/>
    <xf numFmtId="0" fontId="48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21" fillId="0" borderId="0"/>
    <xf numFmtId="0" fontId="48" fillId="0" borderId="0"/>
    <xf numFmtId="0" fontId="14" fillId="0" borderId="0"/>
    <xf numFmtId="0" fontId="5" fillId="0" borderId="0"/>
    <xf numFmtId="0" fontId="41" fillId="17" borderId="13" applyNumberFormat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3" fillId="19" borderId="3"/>
    <xf numFmtId="0" fontId="25" fillId="19" borderId="0">
      <alignment horizontal="right"/>
    </xf>
    <xf numFmtId="0" fontId="42" fillId="24" borderId="0">
      <alignment horizontal="center"/>
    </xf>
    <xf numFmtId="0" fontId="43" fillId="20" borderId="0"/>
    <xf numFmtId="0" fontId="44" fillId="22" borderId="14">
      <alignment horizontal="left" vertical="top" wrapText="1"/>
    </xf>
    <xf numFmtId="0" fontId="44" fillId="22" borderId="15">
      <alignment horizontal="left" vertical="top"/>
    </xf>
    <xf numFmtId="37" fontId="45" fillId="0" borderId="0"/>
    <xf numFmtId="0" fontId="24" fillId="19" borderId="0">
      <alignment horizontal="center"/>
    </xf>
    <xf numFmtId="0" fontId="18" fillId="0" borderId="0" applyNumberFormat="0" applyFill="0" applyBorder="0" applyAlignment="0" applyProtection="0"/>
    <xf numFmtId="0" fontId="4" fillId="19" borderId="0"/>
    <xf numFmtId="0" fontId="46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62" fillId="0" borderId="22" applyNumberFormat="0" applyFill="0" applyAlignment="0" applyProtection="0"/>
    <xf numFmtId="0" fontId="1" fillId="0" borderId="0"/>
  </cellStyleXfs>
  <cellXfs count="132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65" applyFont="1" applyBorder="1"/>
    <xf numFmtId="0" fontId="2" fillId="0" borderId="0" xfId="0" applyFont="1" applyBorder="1" applyAlignment="1">
      <alignment vertical="center"/>
    </xf>
    <xf numFmtId="0" fontId="3" fillId="0" borderId="0" xfId="0" applyFont="1"/>
    <xf numFmtId="0" fontId="9" fillId="0" borderId="16" xfId="65" applyFont="1" applyFill="1" applyBorder="1"/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6" fillId="0" borderId="0" xfId="0" applyFont="1" applyAlignment="1"/>
    <xf numFmtId="0" fontId="3" fillId="0" borderId="0" xfId="0" quotePrefix="1" applyFont="1" applyAlignment="1"/>
    <xf numFmtId="11" fontId="3" fillId="0" borderId="0" xfId="64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65" applyFont="1" applyBorder="1" applyAlignment="1"/>
    <xf numFmtId="0" fontId="10" fillId="0" borderId="0" xfId="0" applyFont="1" applyBorder="1" applyAlignment="1">
      <alignment vertical="center"/>
    </xf>
    <xf numFmtId="0" fontId="4" fillId="0" borderId="0" xfId="0" applyFont="1"/>
    <xf numFmtId="0" fontId="0" fillId="0" borderId="0" xfId="0" applyBorder="1"/>
    <xf numFmtId="49" fontId="3" fillId="0" borderId="0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vertical="center"/>
    </xf>
    <xf numFmtId="0" fontId="6" fillId="0" borderId="0" xfId="0" quotePrefix="1" applyFont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3" fillId="0" borderId="18" xfId="0" applyNumberFormat="1" applyFont="1" applyBorder="1"/>
    <xf numFmtId="3" fontId="9" fillId="0" borderId="16" xfId="65" applyNumberFormat="1" applyFont="1" applyFill="1" applyBorder="1"/>
    <xf numFmtId="0" fontId="3" fillId="0" borderId="0" xfId="65" applyFont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 applyAlignment="1"/>
    <xf numFmtId="0" fontId="17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7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16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1" fontId="3" fillId="0" borderId="19" xfId="64" applyNumberFormat="1" applyFont="1" applyBorder="1" applyAlignment="1">
      <alignment horizontal="left"/>
    </xf>
    <xf numFmtId="165" fontId="3" fillId="0" borderId="20" xfId="0" applyNumberFormat="1" applyFont="1" applyBorder="1"/>
    <xf numFmtId="0" fontId="6" fillId="0" borderId="0" xfId="0" applyFont="1" applyBorder="1" applyAlignment="1">
      <alignment vertical="top"/>
    </xf>
    <xf numFmtId="10" fontId="0" fillId="0" borderId="0" xfId="69" applyNumberFormat="1" applyFont="1"/>
    <xf numFmtId="170" fontId="3" fillId="0" borderId="0" xfId="0" applyNumberFormat="1" applyFont="1" applyFill="1" applyBorder="1" applyAlignment="1">
      <alignment vertical="center"/>
    </xf>
    <xf numFmtId="0" fontId="3" fillId="0" borderId="21" xfId="0" applyFont="1" applyFill="1" applyBorder="1" applyAlignment="1"/>
    <xf numFmtId="0" fontId="53" fillId="0" borderId="0" xfId="0" applyFont="1" applyFill="1" applyBorder="1" applyAlignment="1">
      <alignment horizontal="right" vertical="center"/>
    </xf>
    <xf numFmtId="0" fontId="53" fillId="0" borderId="0" xfId="0" applyFont="1" applyFill="1" applyBorder="1" applyAlignment="1">
      <alignment horizontal="left" vertical="top"/>
    </xf>
    <xf numFmtId="164" fontId="3" fillId="0" borderId="21" xfId="82" applyNumberFormat="1" applyFont="1" applyBorder="1" applyAlignment="1">
      <alignment horizontal="right"/>
    </xf>
    <xf numFmtId="3" fontId="8" fillId="0" borderId="17" xfId="0" applyNumberFormat="1" applyFont="1" applyFill="1" applyBorder="1" applyAlignment="1">
      <alignment horizontal="right" wrapText="1"/>
    </xf>
    <xf numFmtId="3" fontId="8" fillId="0" borderId="16" xfId="0" applyNumberFormat="1" applyFont="1" applyFill="1" applyBorder="1" applyAlignment="1">
      <alignment horizontal="right" wrapText="1"/>
    </xf>
    <xf numFmtId="0" fontId="53" fillId="0" borderId="0" xfId="0" applyFont="1" applyFill="1" applyBorder="1" applyAlignment="1">
      <alignment horizontal="right"/>
    </xf>
    <xf numFmtId="0" fontId="54" fillId="0" borderId="0" xfId="83" applyFont="1"/>
    <xf numFmtId="0" fontId="1" fillId="0" borderId="0" xfId="83"/>
    <xf numFmtId="0" fontId="55" fillId="0" borderId="0" xfId="83" applyFont="1" applyAlignment="1">
      <alignment vertical="center" wrapText="1"/>
    </xf>
    <xf numFmtId="0" fontId="1" fillId="0" borderId="0" xfId="83" applyFont="1"/>
    <xf numFmtId="0" fontId="56" fillId="0" borderId="0" xfId="83" applyFont="1" applyFill="1" applyAlignment="1">
      <alignment vertical="center" wrapText="1"/>
    </xf>
    <xf numFmtId="0" fontId="6" fillId="0" borderId="0" xfId="83" applyFont="1" applyAlignment="1">
      <alignment wrapText="1"/>
    </xf>
    <xf numFmtId="0" fontId="56" fillId="0" borderId="0" xfId="83" applyFont="1" applyFill="1" applyAlignment="1">
      <alignment vertical="center"/>
    </xf>
    <xf numFmtId="0" fontId="57" fillId="0" borderId="0" xfId="83" applyFont="1" applyAlignment="1">
      <alignment horizontal="justify" vertical="center" wrapText="1"/>
    </xf>
    <xf numFmtId="0" fontId="56" fillId="0" borderId="0" xfId="83" applyFont="1" applyAlignment="1">
      <alignment horizontal="justify" vertical="center" wrapText="1"/>
    </xf>
    <xf numFmtId="0" fontId="60" fillId="0" borderId="0" xfId="83" applyFont="1" applyAlignment="1">
      <alignment vertical="center" wrapText="1"/>
    </xf>
    <xf numFmtId="0" fontId="3" fillId="0" borderId="0" xfId="83" applyFont="1" applyAlignment="1">
      <alignment vertical="center" wrapText="1"/>
    </xf>
    <xf numFmtId="0" fontId="56" fillId="0" borderId="0" xfId="83" applyFont="1" applyAlignment="1">
      <alignment vertical="center" wrapText="1"/>
    </xf>
    <xf numFmtId="0" fontId="61" fillId="0" borderId="0" xfId="83" applyFont="1" applyAlignment="1">
      <alignment vertical="center" wrapText="1"/>
    </xf>
    <xf numFmtId="0" fontId="3" fillId="0" borderId="0" xfId="83" applyFont="1" applyAlignment="1">
      <alignment wrapText="1"/>
    </xf>
    <xf numFmtId="0" fontId="3" fillId="0" borderId="0" xfId="83" applyFont="1"/>
    <xf numFmtId="0" fontId="4" fillId="25" borderId="0" xfId="0" applyFont="1" applyFill="1" applyBorder="1" applyAlignment="1">
      <alignment horizontal="right" vertical="top"/>
    </xf>
    <xf numFmtId="49" fontId="4" fillId="25" borderId="18" xfId="0" applyNumberFormat="1" applyFont="1" applyFill="1" applyBorder="1" applyAlignment="1">
      <alignment horizontal="right" vertical="top" wrapText="1"/>
    </xf>
    <xf numFmtId="0" fontId="3" fillId="0" borderId="0" xfId="65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 wrapText="1"/>
    </xf>
    <xf numFmtId="3" fontId="4" fillId="0" borderId="16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165" fontId="4" fillId="0" borderId="17" xfId="0" applyNumberFormat="1" applyFont="1" applyFill="1" applyBorder="1" applyAlignment="1">
      <alignment horizontal="right" wrapText="1"/>
    </xf>
    <xf numFmtId="3" fontId="4" fillId="0" borderId="16" xfId="0" applyNumberFormat="1" applyFont="1" applyFill="1" applyBorder="1" applyAlignment="1">
      <alignment horizontal="right" wrapText="1"/>
    </xf>
    <xf numFmtId="3" fontId="15" fillId="0" borderId="16" xfId="0" applyNumberFormat="1" applyFont="1" applyFill="1" applyBorder="1" applyAlignment="1">
      <alignment horizontal="right" wrapText="1"/>
    </xf>
    <xf numFmtId="3" fontId="4" fillId="0" borderId="17" xfId="0" applyNumberFormat="1" applyFont="1" applyFill="1" applyBorder="1" applyAlignment="1">
      <alignment horizontal="right" wrapText="1"/>
    </xf>
    <xf numFmtId="3" fontId="15" fillId="0" borderId="17" xfId="0" applyNumberFormat="1" applyFont="1" applyFill="1" applyBorder="1" applyAlignment="1">
      <alignment horizontal="right" wrapText="1"/>
    </xf>
    <xf numFmtId="165" fontId="0" fillId="0" borderId="0" xfId="0" applyNumberFormat="1"/>
    <xf numFmtId="165" fontId="3" fillId="0" borderId="0" xfId="0" applyNumberFormat="1" applyFont="1"/>
    <xf numFmtId="171" fontId="54" fillId="0" borderId="0" xfId="58" applyNumberFormat="1" applyFont="1" applyAlignment="1">
      <alignment horizontal="right" wrapText="1"/>
    </xf>
    <xf numFmtId="14" fontId="54" fillId="0" borderId="0" xfId="58" applyNumberFormat="1" applyFont="1" applyAlignment="1">
      <alignment horizontal="right" wrapText="1"/>
    </xf>
    <xf numFmtId="0" fontId="62" fillId="0" borderId="22" xfId="84"/>
    <xf numFmtId="0" fontId="11" fillId="0" borderId="0" xfId="58"/>
    <xf numFmtId="0" fontId="1" fillId="0" borderId="0" xfId="83" applyFont="1" applyAlignment="1">
      <alignment horizontal="left" vertical="center" wrapText="1"/>
    </xf>
    <xf numFmtId="0" fontId="13" fillId="0" borderId="0" xfId="50" applyAlignment="1" applyProtection="1">
      <alignment vertical="center" wrapText="1"/>
    </xf>
    <xf numFmtId="3" fontId="3" fillId="0" borderId="1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4" fillId="0" borderId="11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" fontId="0" fillId="0" borderId="0" xfId="0" applyNumberFormat="1" applyBorder="1"/>
    <xf numFmtId="10" fontId="0" fillId="0" borderId="0" xfId="69" applyNumberFormat="1" applyFont="1" applyBorder="1"/>
    <xf numFmtId="0" fontId="63" fillId="0" borderId="0" xfId="0" applyFont="1" applyAlignment="1">
      <alignment horizontal="left" vertical="center" indent="3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left" vertical="center" indent="7"/>
    </xf>
    <xf numFmtId="0" fontId="67" fillId="0" borderId="0" xfId="0" applyFont="1" applyAlignment="1">
      <alignment horizontal="left" vertical="center" indent="3"/>
    </xf>
    <xf numFmtId="0" fontId="68" fillId="0" borderId="0" xfId="0" applyFont="1" applyAlignment="1">
      <alignment vertical="center"/>
    </xf>
    <xf numFmtId="0" fontId="69" fillId="0" borderId="0" xfId="0" applyFont="1" applyAlignment="1">
      <alignment horizontal="left" vertical="center" indent="2"/>
    </xf>
    <xf numFmtId="0" fontId="70" fillId="0" borderId="0" xfId="0" applyFont="1" applyAlignment="1">
      <alignment horizontal="left" vertical="center" indent="2"/>
    </xf>
    <xf numFmtId="0" fontId="51" fillId="0" borderId="0" xfId="0" applyFont="1" applyFill="1" applyBorder="1"/>
    <xf numFmtId="0" fontId="51" fillId="0" borderId="18" xfId="0" applyFont="1" applyFill="1" applyBorder="1"/>
    <xf numFmtId="0" fontId="52" fillId="0" borderId="18" xfId="0" applyFont="1" applyFill="1" applyBorder="1" applyAlignment="1">
      <alignment horizontal="right"/>
    </xf>
    <xf numFmtId="0" fontId="5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0" fillId="0" borderId="24" xfId="0" applyFont="1" applyBorder="1" applyAlignment="1">
      <alignment vertical="center"/>
    </xf>
    <xf numFmtId="164" fontId="17" fillId="0" borderId="21" xfId="82" applyNumberFormat="1" applyFont="1" applyBorder="1" applyAlignment="1">
      <alignment horizontal="right"/>
    </xf>
    <xf numFmtId="0" fontId="17" fillId="0" borderId="0" xfId="85" applyFont="1"/>
    <xf numFmtId="165" fontId="17" fillId="0" borderId="0" xfId="85" applyNumberFormat="1" applyFont="1"/>
    <xf numFmtId="165" fontId="17" fillId="0" borderId="20" xfId="85" applyNumberFormat="1" applyFont="1" applyBorder="1"/>
    <xf numFmtId="0" fontId="8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0" xfId="0" applyFont="1" applyBorder="1" applyAlignment="1">
      <alignment horizontal="left"/>
    </xf>
    <xf numFmtId="0" fontId="10" fillId="0" borderId="24" xfId="0" applyFont="1" applyBorder="1" applyAlignment="1">
      <alignment vertical="center"/>
    </xf>
    <xf numFmtId="0" fontId="4" fillId="0" borderId="25" xfId="65" applyFont="1" applyFill="1" applyBorder="1" applyAlignment="1">
      <alignment horizontal="center" vertical="center" wrapText="1"/>
    </xf>
    <xf numFmtId="0" fontId="15" fillId="0" borderId="25" xfId="65" applyFont="1" applyFill="1" applyBorder="1" applyAlignment="1">
      <alignment horizontal="center" vertical="center" wrapText="1"/>
    </xf>
    <xf numFmtId="0" fontId="4" fillId="0" borderId="25" xfId="65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right" wrapText="1"/>
    </xf>
    <xf numFmtId="3" fontId="8" fillId="0" borderId="26" xfId="0" applyNumberFormat="1" applyFont="1" applyFill="1" applyBorder="1" applyAlignment="1">
      <alignment horizontal="right" wrapText="1"/>
    </xf>
    <xf numFmtId="165" fontId="3" fillId="0" borderId="11" xfId="0" applyNumberFormat="1" applyFont="1" applyFill="1" applyBorder="1" applyAlignment="1">
      <alignment horizontal="right" wrapText="1"/>
    </xf>
  </cellXfs>
  <cellStyles count="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11 2" xfId="85"/>
    <cellStyle name="Normal 2" xfId="57"/>
    <cellStyle name="Normal 2 2" xfId="58"/>
    <cellStyle name="Normal 2 3" xfId="59"/>
    <cellStyle name="Normal 2_TC_A1" xfId="60"/>
    <cellStyle name="Normal 2_TC_A1 2" xfId="83"/>
    <cellStyle name="Normal 3" xfId="61"/>
    <cellStyle name="Normal 3 2" xfId="62"/>
    <cellStyle name="Normal 4" xfId="63"/>
    <cellStyle name="Normal_04_05_3" xfId="64"/>
    <cellStyle name="Normal_Tableaux" xfId="65"/>
    <cellStyle name="Output" xfId="66"/>
    <cellStyle name="Percent 2" xfId="67"/>
    <cellStyle name="Percent_1 SubOverv.USd" xfId="68"/>
    <cellStyle name="Pourcentage" xfId="69" builtinId="5"/>
    <cellStyle name="Pourcentage 4" xfId="82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Titre 1" xfId="84" builtinId="16"/>
    <cellStyle name="Warning Text" xfId="81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79851369938593E-2"/>
          <c:y val="6.2531892815723619E-2"/>
          <c:w val="0.81076885153098521"/>
          <c:h val="0.773141366050173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'4.11 Graphique 1'!$A$6</c:f>
              <c:strCache>
                <c:ptCount val="1"/>
                <c:pt idx="0">
                  <c:v>Total Segpa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11-4306-B1DE-B1BD4900C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'4.11 Graphique 1'!$B$5:$K$5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'4.11 Graphique 1'!$B$6:$K$6</c:f>
              <c:numCache>
                <c:formatCode>#,##0</c:formatCode>
                <c:ptCount val="10"/>
                <c:pt idx="0">
                  <c:v>327</c:v>
                </c:pt>
                <c:pt idx="1">
                  <c:v>324</c:v>
                </c:pt>
                <c:pt idx="2">
                  <c:v>372</c:v>
                </c:pt>
                <c:pt idx="3">
                  <c:v>360</c:v>
                </c:pt>
                <c:pt idx="4">
                  <c:v>354</c:v>
                </c:pt>
                <c:pt idx="5">
                  <c:v>374</c:v>
                </c:pt>
                <c:pt idx="6">
                  <c:v>388</c:v>
                </c:pt>
                <c:pt idx="7">
                  <c:v>387</c:v>
                </c:pt>
                <c:pt idx="8">
                  <c:v>369</c:v>
                </c:pt>
                <c:pt idx="9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1-4306-B1DE-B1BD4900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24"/>
        <c:axId val="519323944"/>
        <c:axId val="1"/>
      </c:barChart>
      <c:lineChart>
        <c:grouping val="standard"/>
        <c:varyColors val="0"/>
        <c:ser>
          <c:idx val="1"/>
          <c:order val="1"/>
          <c:tx>
            <c:strRef>
              <c:f>'4.11 Graphique 1'!$A$7</c:f>
              <c:strCache>
                <c:ptCount val="1"/>
                <c:pt idx="0">
                  <c:v>Part des effectifs Segpa sur les formations en collège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1-4306-B1DE-B1BD4900C78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'4.11 Graphique 1'!$B$5:$I$5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'4.11 Graphique 1'!$B$7:$I$7</c:f>
              <c:numCache>
                <c:formatCode>0.0%</c:formatCode>
                <c:ptCount val="8"/>
                <c:pt idx="0">
                  <c:v>2.5455394675385334E-2</c:v>
                </c:pt>
                <c:pt idx="1">
                  <c:v>2.5034770514603615E-2</c:v>
                </c:pt>
                <c:pt idx="2">
                  <c:v>2.8599984623664181E-2</c:v>
                </c:pt>
                <c:pt idx="3">
                  <c:v>2.7116601385959626E-2</c:v>
                </c:pt>
                <c:pt idx="4">
                  <c:v>2.652281411553158E-2</c:v>
                </c:pt>
                <c:pt idx="5">
                  <c:v>2.8061224489795918E-2</c:v>
                </c:pt>
                <c:pt idx="6">
                  <c:v>2.8527314168075878E-2</c:v>
                </c:pt>
                <c:pt idx="7">
                  <c:v>2.8370354079612931E-2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1-4306-B1DE-B1BD4900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932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193239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2.0000000000000004E-2"/>
        </c:scaling>
        <c:delete val="0"/>
        <c:axPos val="r"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76215473065867"/>
          <c:y val="0.89208651838228248"/>
          <c:w val="0.53809586301712287"/>
          <c:h val="7.91367319960917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0</xdr:col>
      <xdr:colOff>4763</xdr:colOff>
      <xdr:row>43</xdr:row>
      <xdr:rowOff>38094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0" y="6308035"/>
          <a:ext cx="4763" cy="21489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8</xdr:row>
      <xdr:rowOff>0</xdr:rowOff>
    </xdr:from>
    <xdr:to>
      <xdr:col>8</xdr:col>
      <xdr:colOff>495300</xdr:colOff>
      <xdr:row>30</xdr:row>
      <xdr:rowOff>133350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142875</xdr:rowOff>
    </xdr:from>
    <xdr:to>
      <xdr:col>0</xdr:col>
      <xdr:colOff>401320</xdr:colOff>
      <xdr:row>6</xdr:row>
      <xdr:rowOff>125095</xdr:rowOff>
    </xdr:to>
    <xdr:grpSp>
      <xdr:nvGrpSpPr>
        <xdr:cNvPr id="18" name="Group 15610"/>
        <xdr:cNvGrpSpPr>
          <a:grpSpLocks/>
        </xdr:cNvGrpSpPr>
      </xdr:nvGrpSpPr>
      <xdr:grpSpPr bwMode="auto">
        <a:xfrm>
          <a:off x="257175" y="1028700"/>
          <a:ext cx="144145" cy="144145"/>
          <a:chOff x="400" y="-34"/>
          <a:chExt cx="227" cy="227"/>
        </a:xfrm>
      </xdr:grpSpPr>
      <xdr:pic>
        <xdr:nvPicPr>
          <xdr:cNvPr id="19" name="Picture 156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9" y="-35"/>
            <a:ext cx="227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Text Box 15611"/>
          <xdr:cNvSpPr txBox="1">
            <a:spLocks noChangeArrowheads="1"/>
          </xdr:cNvSpPr>
        </xdr:nvSpPr>
        <xdr:spPr bwMode="auto">
          <a:xfrm>
            <a:off x="399" y="-35"/>
            <a:ext cx="227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40005">
              <a:spcBef>
                <a:spcPts val="25"/>
              </a:spcBef>
              <a:spcAft>
                <a:spcPts val="0"/>
              </a:spcAft>
            </a:pPr>
            <a:r>
              <a:rPr lang="fr-FR" sz="800" b="1">
                <a:solidFill>
                  <a:srgbClr val="FFFFFF"/>
                </a:solidFill>
                <a:effectLst/>
                <a:latin typeface="Tahom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4</a:t>
            </a:r>
            <a:endParaRPr lang="fr-F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</xdr:grpSp>
    <xdr:clientData/>
  </xdr:twoCellAnchor>
  <xdr:twoCellAnchor>
    <xdr:from>
      <xdr:col>1</xdr:col>
      <xdr:colOff>114301</xdr:colOff>
      <xdr:row>6</xdr:row>
      <xdr:rowOff>9525</xdr:rowOff>
    </xdr:from>
    <xdr:to>
      <xdr:col>8</xdr:col>
      <xdr:colOff>28575</xdr:colOff>
      <xdr:row>40</xdr:row>
      <xdr:rowOff>152400</xdr:rowOff>
    </xdr:to>
    <xdr:grpSp>
      <xdr:nvGrpSpPr>
        <xdr:cNvPr id="21" name="Group 15599"/>
        <xdr:cNvGrpSpPr>
          <a:grpSpLocks/>
        </xdr:cNvGrpSpPr>
      </xdr:nvGrpSpPr>
      <xdr:grpSpPr bwMode="auto">
        <a:xfrm>
          <a:off x="876301" y="1057275"/>
          <a:ext cx="6372224" cy="5762625"/>
          <a:chOff x="3694" y="-2403"/>
          <a:chExt cx="3670" cy="3812"/>
        </a:xfrm>
      </xdr:grpSpPr>
      <xdr:pic>
        <xdr:nvPicPr>
          <xdr:cNvPr id="22" name="Picture 1560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8" y="1155"/>
            <a:ext cx="196" cy="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Freeform 15603"/>
          <xdr:cNvSpPr>
            <a:spLocks/>
          </xdr:cNvSpPr>
        </xdr:nvSpPr>
        <xdr:spPr bwMode="auto">
          <a:xfrm>
            <a:off x="3787" y="81"/>
            <a:ext cx="342" cy="402"/>
          </a:xfrm>
          <a:custGeom>
            <a:avLst/>
            <a:gdLst>
              <a:gd name="T0" fmla="+- 0 3838 3787"/>
              <a:gd name="T1" fmla="*/ T0 w 342"/>
              <a:gd name="T2" fmla="+- 0 83 81"/>
              <a:gd name="T3" fmla="*/ 83 h 402"/>
              <a:gd name="T4" fmla="+- 0 3801 3787"/>
              <a:gd name="T5" fmla="*/ T4 w 342"/>
              <a:gd name="T6" fmla="+- 0 100 81"/>
              <a:gd name="T7" fmla="*/ 100 h 402"/>
              <a:gd name="T8" fmla="+- 0 3789 3787"/>
              <a:gd name="T9" fmla="*/ T8 w 342"/>
              <a:gd name="T10" fmla="+- 0 146 81"/>
              <a:gd name="T11" fmla="*/ 146 h 402"/>
              <a:gd name="T12" fmla="+- 0 3807 3787"/>
              <a:gd name="T13" fmla="*/ T12 w 342"/>
              <a:gd name="T14" fmla="+- 0 164 81"/>
              <a:gd name="T15" fmla="*/ 164 h 402"/>
              <a:gd name="T16" fmla="+- 0 3828 3787"/>
              <a:gd name="T17" fmla="*/ T16 w 342"/>
              <a:gd name="T18" fmla="+- 0 203 81"/>
              <a:gd name="T19" fmla="*/ 203 h 402"/>
              <a:gd name="T20" fmla="+- 0 3838 3787"/>
              <a:gd name="T21" fmla="*/ T20 w 342"/>
              <a:gd name="T22" fmla="+- 0 251 81"/>
              <a:gd name="T23" fmla="*/ 251 h 402"/>
              <a:gd name="T24" fmla="+- 0 3862 3787"/>
              <a:gd name="T25" fmla="*/ T24 w 342"/>
              <a:gd name="T26" fmla="+- 0 282 81"/>
              <a:gd name="T27" fmla="*/ 282 h 402"/>
              <a:gd name="T28" fmla="+- 0 3894 3787"/>
              <a:gd name="T29" fmla="*/ T28 w 342"/>
              <a:gd name="T30" fmla="+- 0 303 81"/>
              <a:gd name="T31" fmla="*/ 303 h 402"/>
              <a:gd name="T32" fmla="+- 0 3924 3787"/>
              <a:gd name="T33" fmla="*/ T32 w 342"/>
              <a:gd name="T34" fmla="+- 0 312 81"/>
              <a:gd name="T35" fmla="*/ 312 h 402"/>
              <a:gd name="T36" fmla="+- 0 3945 3787"/>
              <a:gd name="T37" fmla="*/ T36 w 342"/>
              <a:gd name="T38" fmla="+- 0 305 81"/>
              <a:gd name="T39" fmla="*/ 305 h 402"/>
              <a:gd name="T40" fmla="+- 0 3966 3787"/>
              <a:gd name="T41" fmla="*/ T40 w 342"/>
              <a:gd name="T42" fmla="+- 0 301 81"/>
              <a:gd name="T43" fmla="*/ 301 h 402"/>
              <a:gd name="T44" fmla="+- 0 3972 3787"/>
              <a:gd name="T45" fmla="*/ T44 w 342"/>
              <a:gd name="T46" fmla="+- 0 329 81"/>
              <a:gd name="T47" fmla="*/ 329 h 402"/>
              <a:gd name="T48" fmla="+- 0 3982 3787"/>
              <a:gd name="T49" fmla="*/ T48 w 342"/>
              <a:gd name="T50" fmla="+- 0 341 81"/>
              <a:gd name="T51" fmla="*/ 341 h 402"/>
              <a:gd name="T52" fmla="+- 0 3985 3787"/>
              <a:gd name="T53" fmla="*/ T52 w 342"/>
              <a:gd name="T54" fmla="+- 0 371 81"/>
              <a:gd name="T55" fmla="*/ 371 h 402"/>
              <a:gd name="T56" fmla="+- 0 3957 3787"/>
              <a:gd name="T57" fmla="*/ T56 w 342"/>
              <a:gd name="T58" fmla="+- 0 368 81"/>
              <a:gd name="T59" fmla="*/ 368 h 402"/>
              <a:gd name="T60" fmla="+- 0 3931 3787"/>
              <a:gd name="T61" fmla="*/ T60 w 342"/>
              <a:gd name="T62" fmla="+- 0 349 81"/>
              <a:gd name="T63" fmla="*/ 349 h 402"/>
              <a:gd name="T64" fmla="+- 0 3904 3787"/>
              <a:gd name="T65" fmla="*/ T64 w 342"/>
              <a:gd name="T66" fmla="+- 0 368 81"/>
              <a:gd name="T67" fmla="*/ 368 h 402"/>
              <a:gd name="T68" fmla="+- 0 3906 3787"/>
              <a:gd name="T69" fmla="*/ T68 w 342"/>
              <a:gd name="T70" fmla="+- 0 392 81"/>
              <a:gd name="T71" fmla="*/ 392 h 402"/>
              <a:gd name="T72" fmla="+- 0 3924 3787"/>
              <a:gd name="T73" fmla="*/ T72 w 342"/>
              <a:gd name="T74" fmla="+- 0 432 81"/>
              <a:gd name="T75" fmla="*/ 432 h 402"/>
              <a:gd name="T76" fmla="+- 0 3942 3787"/>
              <a:gd name="T77" fmla="*/ T76 w 342"/>
              <a:gd name="T78" fmla="+- 0 419 81"/>
              <a:gd name="T79" fmla="*/ 419 h 402"/>
              <a:gd name="T80" fmla="+- 0 3978 3787"/>
              <a:gd name="T81" fmla="*/ T80 w 342"/>
              <a:gd name="T82" fmla="+- 0 422 81"/>
              <a:gd name="T83" fmla="*/ 422 h 402"/>
              <a:gd name="T84" fmla="+- 0 3989 3787"/>
              <a:gd name="T85" fmla="*/ T84 w 342"/>
              <a:gd name="T86" fmla="+- 0 407 81"/>
              <a:gd name="T87" fmla="*/ 407 h 402"/>
              <a:gd name="T88" fmla="+- 0 4029 3787"/>
              <a:gd name="T89" fmla="*/ T88 w 342"/>
              <a:gd name="T90" fmla="+- 0 426 81"/>
              <a:gd name="T91" fmla="*/ 426 h 402"/>
              <a:gd name="T92" fmla="+- 0 4051 3787"/>
              <a:gd name="T93" fmla="*/ T92 w 342"/>
              <a:gd name="T94" fmla="+- 0 431 81"/>
              <a:gd name="T95" fmla="*/ 431 h 402"/>
              <a:gd name="T96" fmla="+- 0 4072 3787"/>
              <a:gd name="T97" fmla="*/ T96 w 342"/>
              <a:gd name="T98" fmla="+- 0 421 81"/>
              <a:gd name="T99" fmla="*/ 421 h 402"/>
              <a:gd name="T100" fmla="+- 0 4073 3787"/>
              <a:gd name="T101" fmla="*/ T100 w 342"/>
              <a:gd name="T102" fmla="+- 0 443 81"/>
              <a:gd name="T103" fmla="*/ 443 h 402"/>
              <a:gd name="T104" fmla="+- 0 4070 3787"/>
              <a:gd name="T105" fmla="*/ T104 w 342"/>
              <a:gd name="T106" fmla="+- 0 474 81"/>
              <a:gd name="T107" fmla="*/ 474 h 402"/>
              <a:gd name="T108" fmla="+- 0 4092 3787"/>
              <a:gd name="T109" fmla="*/ T108 w 342"/>
              <a:gd name="T110" fmla="+- 0 479 81"/>
              <a:gd name="T111" fmla="*/ 479 h 402"/>
              <a:gd name="T112" fmla="+- 0 4116 3787"/>
              <a:gd name="T113" fmla="*/ T112 w 342"/>
              <a:gd name="T114" fmla="+- 0 448 81"/>
              <a:gd name="T115" fmla="*/ 448 h 402"/>
              <a:gd name="T116" fmla="+- 0 4118 3787"/>
              <a:gd name="T117" fmla="*/ T116 w 342"/>
              <a:gd name="T118" fmla="+- 0 418 81"/>
              <a:gd name="T119" fmla="*/ 418 h 402"/>
              <a:gd name="T120" fmla="+- 0 4118 3787"/>
              <a:gd name="T121" fmla="*/ T120 w 342"/>
              <a:gd name="T122" fmla="+- 0 396 81"/>
              <a:gd name="T123" fmla="*/ 396 h 402"/>
              <a:gd name="T124" fmla="+- 0 4109 3787"/>
              <a:gd name="T125" fmla="*/ T124 w 342"/>
              <a:gd name="T126" fmla="+- 0 376 81"/>
              <a:gd name="T127" fmla="*/ 376 h 402"/>
              <a:gd name="T128" fmla="+- 0 4108 3787"/>
              <a:gd name="T129" fmla="*/ T128 w 342"/>
              <a:gd name="T130" fmla="+- 0 349 81"/>
              <a:gd name="T131" fmla="*/ 349 h 402"/>
              <a:gd name="T132" fmla="+- 0 4096 3787"/>
              <a:gd name="T133" fmla="*/ T132 w 342"/>
              <a:gd name="T134" fmla="+- 0 324 81"/>
              <a:gd name="T135" fmla="*/ 324 h 402"/>
              <a:gd name="T136" fmla="+- 0 4080 3787"/>
              <a:gd name="T137" fmla="*/ T136 w 342"/>
              <a:gd name="T138" fmla="+- 0 307 81"/>
              <a:gd name="T139" fmla="*/ 307 h 402"/>
              <a:gd name="T140" fmla="+- 0 4056 3787"/>
              <a:gd name="T141" fmla="*/ T140 w 342"/>
              <a:gd name="T142" fmla="+- 0 274 81"/>
              <a:gd name="T143" fmla="*/ 274 h 402"/>
              <a:gd name="T144" fmla="+- 0 4056 3787"/>
              <a:gd name="T145" fmla="*/ T144 w 342"/>
              <a:gd name="T146" fmla="+- 0 262 81"/>
              <a:gd name="T147" fmla="*/ 262 h 402"/>
              <a:gd name="T148" fmla="+- 0 4034 3787"/>
              <a:gd name="T149" fmla="*/ T148 w 342"/>
              <a:gd name="T150" fmla="+- 0 269 81"/>
              <a:gd name="T151" fmla="*/ 269 h 402"/>
              <a:gd name="T152" fmla="+- 0 4026 3787"/>
              <a:gd name="T153" fmla="*/ T152 w 342"/>
              <a:gd name="T154" fmla="+- 0 242 81"/>
              <a:gd name="T155" fmla="*/ 242 h 402"/>
              <a:gd name="T156" fmla="+- 0 4041 3787"/>
              <a:gd name="T157" fmla="*/ T156 w 342"/>
              <a:gd name="T158" fmla="+- 0 218 81"/>
              <a:gd name="T159" fmla="*/ 218 h 402"/>
              <a:gd name="T160" fmla="+- 0 4021 3787"/>
              <a:gd name="T161" fmla="*/ T160 w 342"/>
              <a:gd name="T162" fmla="+- 0 217 81"/>
              <a:gd name="T163" fmla="*/ 217 h 402"/>
              <a:gd name="T164" fmla="+- 0 4024 3787"/>
              <a:gd name="T165" fmla="*/ T164 w 342"/>
              <a:gd name="T166" fmla="+- 0 187 81"/>
              <a:gd name="T167" fmla="*/ 187 h 402"/>
              <a:gd name="T168" fmla="+- 0 4046 3787"/>
              <a:gd name="T169" fmla="*/ T168 w 342"/>
              <a:gd name="T170" fmla="+- 0 192 81"/>
              <a:gd name="T171" fmla="*/ 192 h 402"/>
              <a:gd name="T172" fmla="+- 0 4058 3787"/>
              <a:gd name="T173" fmla="*/ T172 w 342"/>
              <a:gd name="T174" fmla="+- 0 176 81"/>
              <a:gd name="T175" fmla="*/ 176 h 402"/>
              <a:gd name="T176" fmla="+- 0 4063 3787"/>
              <a:gd name="T177" fmla="*/ T176 w 342"/>
              <a:gd name="T178" fmla="+- 0 162 81"/>
              <a:gd name="T179" fmla="*/ 162 h 402"/>
              <a:gd name="T180" fmla="+- 0 4037 3787"/>
              <a:gd name="T181" fmla="*/ T180 w 342"/>
              <a:gd name="T182" fmla="+- 0 180 81"/>
              <a:gd name="T183" fmla="*/ 180 h 402"/>
              <a:gd name="T184" fmla="+- 0 4005 3787"/>
              <a:gd name="T185" fmla="*/ T184 w 342"/>
              <a:gd name="T186" fmla="+- 0 197 81"/>
              <a:gd name="T187" fmla="*/ 197 h 402"/>
              <a:gd name="T188" fmla="+- 0 3974 3787"/>
              <a:gd name="T189" fmla="*/ T188 w 342"/>
              <a:gd name="T190" fmla="+- 0 154 81"/>
              <a:gd name="T191" fmla="*/ 154 h 402"/>
              <a:gd name="T192" fmla="+- 0 3958 3787"/>
              <a:gd name="T193" fmla="*/ T192 w 342"/>
              <a:gd name="T194" fmla="+- 0 138 81"/>
              <a:gd name="T195" fmla="*/ 138 h 402"/>
              <a:gd name="T196" fmla="+- 0 3941 3787"/>
              <a:gd name="T197" fmla="*/ T196 w 342"/>
              <a:gd name="T198" fmla="+- 0 119 81"/>
              <a:gd name="T199" fmla="*/ 119 h 402"/>
              <a:gd name="T200" fmla="+- 0 3905 3787"/>
              <a:gd name="T201" fmla="*/ T200 w 342"/>
              <a:gd name="T202" fmla="+- 0 103 81"/>
              <a:gd name="T203" fmla="*/ 103 h 402"/>
              <a:gd name="T204" fmla="+- 0 3871 3787"/>
              <a:gd name="T205" fmla="*/ T204 w 342"/>
              <a:gd name="T206" fmla="+- 0 85 81"/>
              <a:gd name="T207" fmla="*/ 85 h 40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342" h="402">
                <a:moveTo>
                  <a:pt x="65" y="0"/>
                </a:moveTo>
                <a:lnTo>
                  <a:pt x="51" y="2"/>
                </a:lnTo>
                <a:lnTo>
                  <a:pt x="20" y="15"/>
                </a:lnTo>
                <a:lnTo>
                  <a:pt x="14" y="19"/>
                </a:lnTo>
                <a:lnTo>
                  <a:pt x="0" y="48"/>
                </a:lnTo>
                <a:lnTo>
                  <a:pt x="2" y="65"/>
                </a:lnTo>
                <a:lnTo>
                  <a:pt x="13" y="81"/>
                </a:lnTo>
                <a:lnTo>
                  <a:pt x="20" y="83"/>
                </a:lnTo>
                <a:lnTo>
                  <a:pt x="43" y="111"/>
                </a:lnTo>
                <a:lnTo>
                  <a:pt x="41" y="122"/>
                </a:lnTo>
                <a:lnTo>
                  <a:pt x="37" y="142"/>
                </a:lnTo>
                <a:lnTo>
                  <a:pt x="51" y="170"/>
                </a:lnTo>
                <a:lnTo>
                  <a:pt x="62" y="186"/>
                </a:lnTo>
                <a:lnTo>
                  <a:pt x="75" y="201"/>
                </a:lnTo>
                <a:lnTo>
                  <a:pt x="92" y="209"/>
                </a:lnTo>
                <a:lnTo>
                  <a:pt x="107" y="222"/>
                </a:lnTo>
                <a:lnTo>
                  <a:pt x="114" y="232"/>
                </a:lnTo>
                <a:lnTo>
                  <a:pt x="137" y="231"/>
                </a:lnTo>
                <a:lnTo>
                  <a:pt x="150" y="239"/>
                </a:lnTo>
                <a:lnTo>
                  <a:pt x="158" y="224"/>
                </a:lnTo>
                <a:lnTo>
                  <a:pt x="169" y="218"/>
                </a:lnTo>
                <a:lnTo>
                  <a:pt x="179" y="220"/>
                </a:lnTo>
                <a:lnTo>
                  <a:pt x="180" y="243"/>
                </a:lnTo>
                <a:lnTo>
                  <a:pt x="185" y="248"/>
                </a:lnTo>
                <a:lnTo>
                  <a:pt x="186" y="263"/>
                </a:lnTo>
                <a:lnTo>
                  <a:pt x="195" y="260"/>
                </a:lnTo>
                <a:lnTo>
                  <a:pt x="204" y="272"/>
                </a:lnTo>
                <a:lnTo>
                  <a:pt x="198" y="290"/>
                </a:lnTo>
                <a:lnTo>
                  <a:pt x="186" y="288"/>
                </a:lnTo>
                <a:lnTo>
                  <a:pt x="170" y="287"/>
                </a:lnTo>
                <a:lnTo>
                  <a:pt x="155" y="281"/>
                </a:lnTo>
                <a:lnTo>
                  <a:pt x="144" y="268"/>
                </a:lnTo>
                <a:lnTo>
                  <a:pt x="128" y="281"/>
                </a:lnTo>
                <a:lnTo>
                  <a:pt x="117" y="287"/>
                </a:lnTo>
                <a:lnTo>
                  <a:pt x="109" y="300"/>
                </a:lnTo>
                <a:lnTo>
                  <a:pt x="119" y="311"/>
                </a:lnTo>
                <a:lnTo>
                  <a:pt x="124" y="332"/>
                </a:lnTo>
                <a:lnTo>
                  <a:pt x="137" y="351"/>
                </a:lnTo>
                <a:lnTo>
                  <a:pt x="145" y="352"/>
                </a:lnTo>
                <a:lnTo>
                  <a:pt x="155" y="338"/>
                </a:lnTo>
                <a:lnTo>
                  <a:pt x="172" y="331"/>
                </a:lnTo>
                <a:lnTo>
                  <a:pt x="191" y="341"/>
                </a:lnTo>
                <a:lnTo>
                  <a:pt x="202" y="333"/>
                </a:lnTo>
                <a:lnTo>
                  <a:pt x="202" y="326"/>
                </a:lnTo>
                <a:lnTo>
                  <a:pt x="209" y="335"/>
                </a:lnTo>
                <a:lnTo>
                  <a:pt x="242" y="345"/>
                </a:lnTo>
                <a:lnTo>
                  <a:pt x="261" y="340"/>
                </a:lnTo>
                <a:lnTo>
                  <a:pt x="264" y="350"/>
                </a:lnTo>
                <a:lnTo>
                  <a:pt x="272" y="356"/>
                </a:lnTo>
                <a:lnTo>
                  <a:pt x="285" y="340"/>
                </a:lnTo>
                <a:lnTo>
                  <a:pt x="302" y="342"/>
                </a:lnTo>
                <a:lnTo>
                  <a:pt x="286" y="362"/>
                </a:lnTo>
                <a:lnTo>
                  <a:pt x="281" y="375"/>
                </a:lnTo>
                <a:lnTo>
                  <a:pt x="283" y="393"/>
                </a:lnTo>
                <a:lnTo>
                  <a:pt x="296" y="402"/>
                </a:lnTo>
                <a:lnTo>
                  <a:pt x="305" y="398"/>
                </a:lnTo>
                <a:lnTo>
                  <a:pt x="313" y="368"/>
                </a:lnTo>
                <a:lnTo>
                  <a:pt x="329" y="367"/>
                </a:lnTo>
                <a:lnTo>
                  <a:pt x="333" y="350"/>
                </a:lnTo>
                <a:lnTo>
                  <a:pt x="331" y="337"/>
                </a:lnTo>
                <a:lnTo>
                  <a:pt x="342" y="330"/>
                </a:lnTo>
                <a:lnTo>
                  <a:pt x="331" y="315"/>
                </a:lnTo>
                <a:lnTo>
                  <a:pt x="323" y="305"/>
                </a:lnTo>
                <a:lnTo>
                  <a:pt x="322" y="295"/>
                </a:lnTo>
                <a:lnTo>
                  <a:pt x="329" y="282"/>
                </a:lnTo>
                <a:lnTo>
                  <a:pt x="321" y="268"/>
                </a:lnTo>
                <a:lnTo>
                  <a:pt x="306" y="253"/>
                </a:lnTo>
                <a:lnTo>
                  <a:pt x="309" y="243"/>
                </a:lnTo>
                <a:lnTo>
                  <a:pt x="294" y="237"/>
                </a:lnTo>
                <a:lnTo>
                  <a:pt x="293" y="226"/>
                </a:lnTo>
                <a:lnTo>
                  <a:pt x="282" y="216"/>
                </a:lnTo>
                <a:lnTo>
                  <a:pt x="269" y="193"/>
                </a:lnTo>
                <a:lnTo>
                  <a:pt x="273" y="189"/>
                </a:lnTo>
                <a:lnTo>
                  <a:pt x="269" y="181"/>
                </a:lnTo>
                <a:lnTo>
                  <a:pt x="256" y="178"/>
                </a:lnTo>
                <a:lnTo>
                  <a:pt x="247" y="188"/>
                </a:lnTo>
                <a:lnTo>
                  <a:pt x="234" y="175"/>
                </a:lnTo>
                <a:lnTo>
                  <a:pt x="239" y="161"/>
                </a:lnTo>
                <a:lnTo>
                  <a:pt x="261" y="148"/>
                </a:lnTo>
                <a:lnTo>
                  <a:pt x="254" y="137"/>
                </a:lnTo>
                <a:lnTo>
                  <a:pt x="244" y="133"/>
                </a:lnTo>
                <a:lnTo>
                  <a:pt x="234" y="136"/>
                </a:lnTo>
                <a:lnTo>
                  <a:pt x="232" y="116"/>
                </a:lnTo>
                <a:lnTo>
                  <a:pt x="237" y="106"/>
                </a:lnTo>
                <a:lnTo>
                  <a:pt x="247" y="105"/>
                </a:lnTo>
                <a:lnTo>
                  <a:pt x="259" y="111"/>
                </a:lnTo>
                <a:lnTo>
                  <a:pt x="277" y="103"/>
                </a:lnTo>
                <a:lnTo>
                  <a:pt x="271" y="95"/>
                </a:lnTo>
                <a:lnTo>
                  <a:pt x="289" y="87"/>
                </a:lnTo>
                <a:lnTo>
                  <a:pt x="276" y="81"/>
                </a:lnTo>
                <a:lnTo>
                  <a:pt x="266" y="92"/>
                </a:lnTo>
                <a:lnTo>
                  <a:pt x="250" y="99"/>
                </a:lnTo>
                <a:lnTo>
                  <a:pt x="231" y="100"/>
                </a:lnTo>
                <a:lnTo>
                  <a:pt x="218" y="116"/>
                </a:lnTo>
                <a:lnTo>
                  <a:pt x="208" y="95"/>
                </a:lnTo>
                <a:lnTo>
                  <a:pt x="187" y="73"/>
                </a:lnTo>
                <a:lnTo>
                  <a:pt x="183" y="61"/>
                </a:lnTo>
                <a:lnTo>
                  <a:pt x="171" y="57"/>
                </a:lnTo>
                <a:lnTo>
                  <a:pt x="160" y="39"/>
                </a:lnTo>
                <a:lnTo>
                  <a:pt x="154" y="38"/>
                </a:lnTo>
                <a:lnTo>
                  <a:pt x="144" y="38"/>
                </a:lnTo>
                <a:lnTo>
                  <a:pt x="118" y="22"/>
                </a:lnTo>
                <a:lnTo>
                  <a:pt x="93" y="7"/>
                </a:lnTo>
                <a:lnTo>
                  <a:pt x="84" y="4"/>
                </a:lnTo>
                <a:lnTo>
                  <a:pt x="65" y="0"/>
                </a:lnTo>
                <a:close/>
              </a:path>
            </a:pathLst>
          </a:custGeom>
          <a:solidFill>
            <a:srgbClr val="464E7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fr-FR"/>
          </a:p>
        </xdr:txBody>
      </xdr:sp>
      <xdr:pic>
        <xdr:nvPicPr>
          <xdr:cNvPr id="24" name="Picture 1560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93" y="-2171"/>
            <a:ext cx="256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Picture 15601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94" y="-2404"/>
            <a:ext cx="3670" cy="38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" name="Picture 15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07" y="-519"/>
            <a:ext cx="353" cy="3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257175</xdr:colOff>
      <xdr:row>5</xdr:row>
      <xdr:rowOff>142875</xdr:rowOff>
    </xdr:from>
    <xdr:to>
      <xdr:col>0</xdr:col>
      <xdr:colOff>401320</xdr:colOff>
      <xdr:row>6</xdr:row>
      <xdr:rowOff>125095</xdr:rowOff>
    </xdr:to>
    <xdr:grpSp>
      <xdr:nvGrpSpPr>
        <xdr:cNvPr id="32" name="Group 15610"/>
        <xdr:cNvGrpSpPr>
          <a:grpSpLocks/>
        </xdr:cNvGrpSpPr>
      </xdr:nvGrpSpPr>
      <xdr:grpSpPr bwMode="auto">
        <a:xfrm>
          <a:off x="257175" y="1028700"/>
          <a:ext cx="144145" cy="144145"/>
          <a:chOff x="400" y="-34"/>
          <a:chExt cx="227" cy="227"/>
        </a:xfrm>
      </xdr:grpSpPr>
      <xdr:pic>
        <xdr:nvPicPr>
          <xdr:cNvPr id="33" name="Picture 156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9" y="-35"/>
            <a:ext cx="227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Text Box 15611"/>
          <xdr:cNvSpPr txBox="1">
            <a:spLocks noChangeArrowheads="1"/>
          </xdr:cNvSpPr>
        </xdr:nvSpPr>
        <xdr:spPr bwMode="auto">
          <a:xfrm>
            <a:off x="399" y="-35"/>
            <a:ext cx="227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40005">
              <a:spcBef>
                <a:spcPts val="25"/>
              </a:spcBef>
              <a:spcAft>
                <a:spcPts val="0"/>
              </a:spcAft>
            </a:pPr>
            <a:endParaRPr lang="fr-F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A98"/>
  <sheetViews>
    <sheetView showGridLines="0" zoomScaleNormal="100" zoomScaleSheetLayoutView="110" workbookViewId="0">
      <selection activeCell="A19" sqref="A19"/>
    </sheetView>
  </sheetViews>
  <sheetFormatPr baseColWidth="10" defaultRowHeight="12.75" x14ac:dyDescent="0.2"/>
  <cols>
    <col min="1" max="1" width="90.7109375" style="53" customWidth="1"/>
    <col min="2" max="16384" width="11.42578125" style="53"/>
  </cols>
  <sheetData>
    <row r="1" spans="1:1" x14ac:dyDescent="0.2">
      <c r="A1" s="52" t="s">
        <v>68</v>
      </c>
    </row>
    <row r="2" spans="1:1" x14ac:dyDescent="0.2">
      <c r="A2" s="80" t="s">
        <v>60</v>
      </c>
    </row>
    <row r="3" spans="1:1" x14ac:dyDescent="0.2">
      <c r="A3" s="81">
        <v>45982</v>
      </c>
    </row>
    <row r="4" spans="1:1" ht="20.25" thickBot="1" x14ac:dyDescent="0.35">
      <c r="A4" s="82" t="s">
        <v>61</v>
      </c>
    </row>
    <row r="5" spans="1:1" ht="13.5" thickTop="1" x14ac:dyDescent="0.2">
      <c r="A5" s="83"/>
    </row>
    <row r="6" spans="1:1" ht="25.5" x14ac:dyDescent="0.2">
      <c r="A6" s="84" t="s">
        <v>62</v>
      </c>
    </row>
    <row r="7" spans="1:1" ht="102" customHeight="1" x14ac:dyDescent="0.2">
      <c r="A7" s="85" t="s">
        <v>63</v>
      </c>
    </row>
    <row r="9" spans="1:1" ht="15.75" x14ac:dyDescent="0.2">
      <c r="A9" s="54" t="s">
        <v>64</v>
      </c>
    </row>
    <row r="10" spans="1:1" x14ac:dyDescent="0.2">
      <c r="A10" s="52"/>
    </row>
    <row r="11" spans="1:1" x14ac:dyDescent="0.2">
      <c r="A11" s="52"/>
    </row>
    <row r="12" spans="1:1" x14ac:dyDescent="0.2">
      <c r="A12" s="52"/>
    </row>
    <row r="13" spans="1:1" s="55" customFormat="1" ht="34.9" customHeight="1" x14ac:dyDescent="0.2"/>
    <row r="14" spans="1:1" ht="35.1" customHeight="1" x14ac:dyDescent="0.2">
      <c r="A14" s="56" t="s">
        <v>42</v>
      </c>
    </row>
    <row r="15" spans="1:1" x14ac:dyDescent="0.2">
      <c r="A15" s="57" t="s">
        <v>28</v>
      </c>
    </row>
    <row r="16" spans="1:1" ht="24" x14ac:dyDescent="0.2">
      <c r="A16" s="57" t="s">
        <v>74</v>
      </c>
    </row>
    <row r="17" spans="1:1" x14ac:dyDescent="0.2">
      <c r="A17" s="57" t="s">
        <v>39</v>
      </c>
    </row>
    <row r="18" spans="1:1" x14ac:dyDescent="0.2">
      <c r="A18" s="57" t="s">
        <v>83</v>
      </c>
    </row>
    <row r="19" spans="1:1" x14ac:dyDescent="0.2">
      <c r="A19" s="57"/>
    </row>
    <row r="20" spans="1:1" x14ac:dyDescent="0.2">
      <c r="A20" s="57"/>
    </row>
    <row r="21" spans="1:1" x14ac:dyDescent="0.2">
      <c r="A21" s="57"/>
    </row>
    <row r="22" spans="1:1" x14ac:dyDescent="0.2">
      <c r="A22" s="57"/>
    </row>
    <row r="23" spans="1:1" ht="35.1" customHeight="1" x14ac:dyDescent="0.2">
      <c r="A23" s="58" t="s">
        <v>43</v>
      </c>
    </row>
    <row r="24" spans="1:1" ht="22.5" x14ac:dyDescent="0.2">
      <c r="A24" s="59" t="s">
        <v>44</v>
      </c>
    </row>
    <row r="25" spans="1:1" ht="35.1" customHeight="1" x14ac:dyDescent="0.2">
      <c r="A25" s="60" t="s">
        <v>45</v>
      </c>
    </row>
    <row r="26" spans="1:1" x14ac:dyDescent="0.2">
      <c r="A26" s="61" t="s">
        <v>46</v>
      </c>
    </row>
    <row r="27" spans="1:1" x14ac:dyDescent="0.2">
      <c r="A27" s="62" t="s">
        <v>47</v>
      </c>
    </row>
    <row r="28" spans="1:1" ht="35.1" customHeight="1" x14ac:dyDescent="0.2">
      <c r="A28" s="63" t="s">
        <v>48</v>
      </c>
    </row>
    <row r="29" spans="1:1" x14ac:dyDescent="0.2">
      <c r="A29" s="64" t="s">
        <v>49</v>
      </c>
    </row>
    <row r="30" spans="1:1" x14ac:dyDescent="0.2">
      <c r="A30" s="55"/>
    </row>
    <row r="31" spans="1:1" ht="22.5" x14ac:dyDescent="0.2">
      <c r="A31" s="65" t="s">
        <v>50</v>
      </c>
    </row>
    <row r="32" spans="1:1" x14ac:dyDescent="0.2">
      <c r="A32" s="66"/>
    </row>
    <row r="33" spans="1:1" x14ac:dyDescent="0.2">
      <c r="A33" s="58" t="s">
        <v>51</v>
      </c>
    </row>
    <row r="34" spans="1:1" x14ac:dyDescent="0.2">
      <c r="A34" s="66"/>
    </row>
    <row r="35" spans="1:1" x14ac:dyDescent="0.2">
      <c r="A35" s="66" t="s">
        <v>52</v>
      </c>
    </row>
    <row r="36" spans="1:1" x14ac:dyDescent="0.2">
      <c r="A36" s="66" t="s">
        <v>53</v>
      </c>
    </row>
    <row r="37" spans="1:1" x14ac:dyDescent="0.2">
      <c r="A37" s="66" t="s">
        <v>54</v>
      </c>
    </row>
    <row r="38" spans="1:1" x14ac:dyDescent="0.2">
      <c r="A38" s="66" t="s">
        <v>55</v>
      </c>
    </row>
    <row r="39" spans="1:1" x14ac:dyDescent="0.2">
      <c r="A39" s="55"/>
    </row>
    <row r="40" spans="1:1" x14ac:dyDescent="0.2">
      <c r="A40" s="55"/>
    </row>
    <row r="41" spans="1:1" x14ac:dyDescent="0.2">
      <c r="A41" s="55"/>
    </row>
    <row r="42" spans="1:1" x14ac:dyDescent="0.2">
      <c r="A42" s="55"/>
    </row>
    <row r="43" spans="1:1" x14ac:dyDescent="0.2">
      <c r="A43" s="55"/>
    </row>
    <row r="44" spans="1:1" x14ac:dyDescent="0.2">
      <c r="A44" s="55"/>
    </row>
    <row r="45" spans="1:1" x14ac:dyDescent="0.2">
      <c r="A45" s="55"/>
    </row>
    <row r="46" spans="1:1" x14ac:dyDescent="0.2">
      <c r="A46" s="55"/>
    </row>
    <row r="47" spans="1:1" x14ac:dyDescent="0.2">
      <c r="A47" s="55"/>
    </row>
    <row r="48" spans="1:1" x14ac:dyDescent="0.2">
      <c r="A48" s="55"/>
    </row>
    <row r="49" spans="1:1" x14ac:dyDescent="0.2">
      <c r="A49" s="55"/>
    </row>
    <row r="50" spans="1:1" x14ac:dyDescent="0.2">
      <c r="A50" s="55"/>
    </row>
    <row r="51" spans="1:1" x14ac:dyDescent="0.2">
      <c r="A51" s="55"/>
    </row>
    <row r="52" spans="1:1" x14ac:dyDescent="0.2">
      <c r="A52" s="55"/>
    </row>
    <row r="53" spans="1:1" x14ac:dyDescent="0.2">
      <c r="A53" s="55"/>
    </row>
    <row r="54" spans="1:1" x14ac:dyDescent="0.2">
      <c r="A54" s="55"/>
    </row>
    <row r="55" spans="1:1" x14ac:dyDescent="0.2">
      <c r="A55" s="55"/>
    </row>
    <row r="56" spans="1:1" x14ac:dyDescent="0.2">
      <c r="A56" s="55"/>
    </row>
    <row r="57" spans="1:1" x14ac:dyDescent="0.2">
      <c r="A57" s="55"/>
    </row>
    <row r="58" spans="1:1" x14ac:dyDescent="0.2">
      <c r="A58" s="55"/>
    </row>
    <row r="59" spans="1:1" x14ac:dyDescent="0.2">
      <c r="A59" s="55"/>
    </row>
    <row r="60" spans="1:1" x14ac:dyDescent="0.2">
      <c r="A60" s="55"/>
    </row>
    <row r="61" spans="1:1" x14ac:dyDescent="0.2">
      <c r="A61" s="55"/>
    </row>
    <row r="62" spans="1:1" x14ac:dyDescent="0.2">
      <c r="A62" s="55"/>
    </row>
    <row r="63" spans="1:1" x14ac:dyDescent="0.2">
      <c r="A63" s="55"/>
    </row>
    <row r="64" spans="1:1" x14ac:dyDescent="0.2">
      <c r="A64" s="55"/>
    </row>
    <row r="65" spans="1:1" x14ac:dyDescent="0.2">
      <c r="A65" s="55"/>
    </row>
    <row r="66" spans="1:1" x14ac:dyDescent="0.2">
      <c r="A66" s="55"/>
    </row>
    <row r="67" spans="1:1" x14ac:dyDescent="0.2">
      <c r="A67" s="55"/>
    </row>
    <row r="68" spans="1:1" x14ac:dyDescent="0.2">
      <c r="A68" s="55"/>
    </row>
    <row r="69" spans="1:1" x14ac:dyDescent="0.2">
      <c r="A69" s="55"/>
    </row>
    <row r="70" spans="1:1" x14ac:dyDescent="0.2">
      <c r="A70" s="55"/>
    </row>
    <row r="71" spans="1:1" x14ac:dyDescent="0.2">
      <c r="A71" s="55"/>
    </row>
    <row r="72" spans="1:1" x14ac:dyDescent="0.2">
      <c r="A72" s="55"/>
    </row>
    <row r="73" spans="1:1" x14ac:dyDescent="0.2">
      <c r="A73" s="55"/>
    </row>
    <row r="74" spans="1:1" x14ac:dyDescent="0.2">
      <c r="A74" s="55"/>
    </row>
    <row r="75" spans="1:1" x14ac:dyDescent="0.2">
      <c r="A75" s="55"/>
    </row>
    <row r="76" spans="1:1" x14ac:dyDescent="0.2">
      <c r="A76" s="55"/>
    </row>
    <row r="77" spans="1:1" x14ac:dyDescent="0.2">
      <c r="A77" s="55"/>
    </row>
    <row r="78" spans="1:1" x14ac:dyDescent="0.2">
      <c r="A78" s="55"/>
    </row>
    <row r="79" spans="1:1" x14ac:dyDescent="0.2">
      <c r="A79" s="55"/>
    </row>
    <row r="80" spans="1:1" x14ac:dyDescent="0.2">
      <c r="A80" s="55"/>
    </row>
    <row r="81" spans="1:1" x14ac:dyDescent="0.2">
      <c r="A81" s="55"/>
    </row>
    <row r="82" spans="1:1" x14ac:dyDescent="0.2">
      <c r="A82" s="55"/>
    </row>
    <row r="83" spans="1:1" x14ac:dyDescent="0.2">
      <c r="A83" s="55"/>
    </row>
    <row r="84" spans="1:1" x14ac:dyDescent="0.2">
      <c r="A84" s="55"/>
    </row>
    <row r="85" spans="1:1" x14ac:dyDescent="0.2">
      <c r="A85" s="55"/>
    </row>
    <row r="86" spans="1:1" x14ac:dyDescent="0.2">
      <c r="A86" s="55"/>
    </row>
    <row r="87" spans="1:1" x14ac:dyDescent="0.2">
      <c r="A87" s="55"/>
    </row>
    <row r="88" spans="1:1" x14ac:dyDescent="0.2">
      <c r="A88" s="55"/>
    </row>
    <row r="89" spans="1:1" x14ac:dyDescent="0.2">
      <c r="A89" s="55"/>
    </row>
    <row r="90" spans="1:1" x14ac:dyDescent="0.2">
      <c r="A90" s="55"/>
    </row>
    <row r="91" spans="1:1" x14ac:dyDescent="0.2">
      <c r="A91" s="55"/>
    </row>
    <row r="92" spans="1:1" x14ac:dyDescent="0.2">
      <c r="A92" s="55"/>
    </row>
    <row r="93" spans="1:1" x14ac:dyDescent="0.2">
      <c r="A93" s="55"/>
    </row>
    <row r="94" spans="1:1" x14ac:dyDescent="0.2">
      <c r="A94" s="55"/>
    </row>
    <row r="95" spans="1:1" x14ac:dyDescent="0.2">
      <c r="A95" s="55"/>
    </row>
    <row r="96" spans="1:1" x14ac:dyDescent="0.2">
      <c r="A96" s="55"/>
    </row>
    <row r="97" spans="1:1" x14ac:dyDescent="0.2">
      <c r="A97" s="55"/>
    </row>
    <row r="98" spans="1:1" x14ac:dyDescent="0.2">
      <c r="A98" s="55"/>
    </row>
  </sheetData>
  <hyperlinks>
    <hyperlink ref="A7" r:id="rId1"/>
  </hyperlinks>
  <pageMargins left="0.7" right="0.7" top="0.75" bottom="0.75" header="0.3" footer="0.3"/>
  <pageSetup paperSize="9" scale="6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K35"/>
  <sheetViews>
    <sheetView showGridLines="0" zoomScaleNormal="100" workbookViewId="0">
      <selection activeCell="M34" sqref="M34"/>
    </sheetView>
  </sheetViews>
  <sheetFormatPr baseColWidth="10" defaultRowHeight="11.25" x14ac:dyDescent="0.2"/>
  <cols>
    <col min="1" max="1" width="56.42578125" style="1" customWidth="1"/>
    <col min="2" max="7" width="7.7109375" style="1" customWidth="1"/>
    <col min="8" max="8" width="8" style="1" customWidth="1"/>
    <col min="9" max="9" width="7.85546875" style="1" customWidth="1"/>
    <col min="10" max="10" width="7.42578125" style="1" customWidth="1"/>
    <col min="11" max="11" width="7.5703125" style="1" customWidth="1"/>
    <col min="12" max="16384" width="11.42578125" style="1"/>
  </cols>
  <sheetData>
    <row r="1" spans="1:11" s="5" customFormat="1" ht="18.75" thickBot="1" x14ac:dyDescent="0.25">
      <c r="A1" s="108" t="s">
        <v>69</v>
      </c>
    </row>
    <row r="2" spans="1:11" ht="12" x14ac:dyDescent="0.2">
      <c r="A2" s="8"/>
    </row>
    <row r="3" spans="1:11" ht="12" x14ac:dyDescent="0.2">
      <c r="A3" s="8" t="str">
        <f>'4.11 Notice'!A15</f>
        <v>[1] Évolution des effectifs de Segpa et de la part qu'ils représentent</v>
      </c>
    </row>
    <row r="4" spans="1:11" ht="19.5" customHeight="1" x14ac:dyDescent="0.2">
      <c r="A4" s="10"/>
    </row>
    <row r="5" spans="1:11" s="9" customFormat="1" ht="33.75" customHeight="1" x14ac:dyDescent="0.2">
      <c r="A5" s="67"/>
      <c r="B5" s="68" t="s">
        <v>3</v>
      </c>
      <c r="C5" s="68" t="s">
        <v>4</v>
      </c>
      <c r="D5" s="68" t="s">
        <v>5</v>
      </c>
      <c r="E5" s="68" t="s">
        <v>7</v>
      </c>
      <c r="F5" s="68" t="s">
        <v>24</v>
      </c>
      <c r="G5" s="68" t="s">
        <v>35</v>
      </c>
      <c r="H5" s="68" t="s">
        <v>56</v>
      </c>
      <c r="I5" s="68" t="s">
        <v>65</v>
      </c>
      <c r="J5" s="68" t="s">
        <v>71</v>
      </c>
      <c r="K5" s="68" t="s">
        <v>72</v>
      </c>
    </row>
    <row r="6" spans="1:11" ht="16.5" customHeight="1" x14ac:dyDescent="0.2">
      <c r="A6" s="7" t="s">
        <v>34</v>
      </c>
      <c r="B6" s="25">
        <v>327</v>
      </c>
      <c r="C6" s="25">
        <v>324</v>
      </c>
      <c r="D6" s="25">
        <v>372</v>
      </c>
      <c r="E6" s="25">
        <v>360</v>
      </c>
      <c r="F6" s="25">
        <v>354</v>
      </c>
      <c r="G6" s="25">
        <v>374</v>
      </c>
      <c r="H6" s="25">
        <v>388</v>
      </c>
      <c r="I6" s="25">
        <v>387</v>
      </c>
      <c r="J6" s="25">
        <v>369</v>
      </c>
      <c r="K6" s="25">
        <v>367</v>
      </c>
    </row>
    <row r="7" spans="1:11" ht="18" customHeight="1" x14ac:dyDescent="0.2">
      <c r="A7" s="45" t="s">
        <v>29</v>
      </c>
      <c r="B7" s="48">
        <f>+B6/12846</f>
        <v>2.5455394675385334E-2</v>
      </c>
      <c r="C7" s="48">
        <f>+C6/12942</f>
        <v>2.5034770514603615E-2</v>
      </c>
      <c r="D7" s="48">
        <f>+D6/13007</f>
        <v>2.8599984623664181E-2</v>
      </c>
      <c r="E7" s="48">
        <f>+E6/13276</f>
        <v>2.7116601385959626E-2</v>
      </c>
      <c r="F7" s="48">
        <f>+F6/13347</f>
        <v>2.652281411553158E-2</v>
      </c>
      <c r="G7" s="48">
        <f>+G6/13328</f>
        <v>2.8061224489795918E-2</v>
      </c>
      <c r="H7" s="48">
        <f>+H6/13601</f>
        <v>2.8527314168075878E-2</v>
      </c>
      <c r="I7" s="48">
        <f>+I6/13641</f>
        <v>2.8370354079612931E-2</v>
      </c>
      <c r="J7" s="109">
        <f>+J6/13331</f>
        <v>2.7679843972695222E-2</v>
      </c>
      <c r="K7" s="109">
        <f>+K6/13214</f>
        <v>2.7773573482669896E-2</v>
      </c>
    </row>
    <row r="8" spans="1:11" s="2" customFormat="1" ht="15" customHeight="1" x14ac:dyDescent="0.2"/>
    <row r="32" spans="1:1" x14ac:dyDescent="0.2">
      <c r="A32" s="17" t="s">
        <v>58</v>
      </c>
    </row>
    <row r="33" spans="1:8" ht="31.5" customHeight="1" x14ac:dyDescent="0.2">
      <c r="A33" s="113" t="s">
        <v>73</v>
      </c>
      <c r="B33" s="113"/>
      <c r="C33" s="113"/>
      <c r="D33" s="113"/>
      <c r="E33" s="113"/>
      <c r="F33" s="113"/>
      <c r="G33" s="113"/>
      <c r="H33" s="113"/>
    </row>
    <row r="34" spans="1:8" ht="20.25" customHeight="1" x14ac:dyDescent="0.2">
      <c r="A34" s="6" t="s">
        <v>66</v>
      </c>
    </row>
    <row r="35" spans="1:8" ht="12.75" customHeight="1" x14ac:dyDescent="0.2">
      <c r="A35" s="15" t="s">
        <v>57</v>
      </c>
    </row>
  </sheetData>
  <mergeCells count="1">
    <mergeCell ref="A33:H33"/>
  </mergeCells>
  <phoneticPr fontId="0" type="noConversion"/>
  <pageMargins left="0" right="0" top="0.98425196850393704" bottom="0.98425196850393704" header="0.51181102362204722" footer="0.51181102362204722"/>
  <pageSetup paperSize="9" scale="80" orientation="landscape" cellComments="asDisplayed" r:id="rId1"/>
  <headerFooter alignWithMargins="0"/>
  <ignoredErrors>
    <ignoredError sqref="B5:H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13" zoomScaleNormal="100" workbookViewId="0">
      <selection activeCell="I20" sqref="I20"/>
    </sheetView>
  </sheetViews>
  <sheetFormatPr baseColWidth="10" defaultRowHeight="11.25" x14ac:dyDescent="0.2"/>
  <cols>
    <col min="1" max="1" width="11.42578125" style="2"/>
    <col min="2" max="2" width="40.5703125" style="2" customWidth="1"/>
    <col min="3" max="3" width="17.28515625" style="2" customWidth="1"/>
    <col min="4" max="4" width="8.85546875" style="2" customWidth="1"/>
    <col min="5" max="5" width="9.85546875" style="2" customWidth="1"/>
    <col min="6" max="16384" width="11.42578125" style="2"/>
  </cols>
  <sheetData>
    <row r="1" spans="1:7" ht="18.75" thickBot="1" x14ac:dyDescent="0.25">
      <c r="A1" s="108" t="s">
        <v>69</v>
      </c>
      <c r="B1" s="108"/>
      <c r="C1" s="16"/>
      <c r="D1" s="5"/>
    </row>
    <row r="2" spans="1:7" s="27" customFormat="1" ht="12.75" x14ac:dyDescent="0.2">
      <c r="A2" s="8"/>
      <c r="B2" s="1"/>
      <c r="C2" s="1"/>
      <c r="D2" s="1"/>
      <c r="E2" s="28"/>
    </row>
    <row r="3" spans="1:7" ht="12" x14ac:dyDescent="0.2">
      <c r="A3" s="42" t="str">
        <f>'4.11 Notice'!A16</f>
        <v>[2] Proportion d'élèves issus de Segpa parmi les effectifs de 1ère année de CAP en 2025, selon la spécialité de formation</v>
      </c>
      <c r="B3" s="42"/>
      <c r="C3" s="42"/>
      <c r="D3" s="42"/>
      <c r="E3" s="29"/>
    </row>
    <row r="5" spans="1:7" ht="31.5" x14ac:dyDescent="0.2">
      <c r="A5" s="70"/>
      <c r="B5" s="70"/>
      <c r="C5" s="126" t="s">
        <v>19</v>
      </c>
      <c r="D5" s="127" t="s">
        <v>18</v>
      </c>
      <c r="E5" s="128" t="s">
        <v>6</v>
      </c>
    </row>
    <row r="6" spans="1:7" s="3" customFormat="1" ht="12.95" customHeight="1" x14ac:dyDescent="0.2">
      <c r="A6" s="117" t="s">
        <v>14</v>
      </c>
      <c r="B6" s="117"/>
      <c r="C6" s="71">
        <f>SUM(C7:C20)</f>
        <v>137</v>
      </c>
      <c r="D6" s="72">
        <f>SUM(D7:D20)</f>
        <v>20</v>
      </c>
      <c r="E6" s="73">
        <f>(D6/C6)*100</f>
        <v>14.5985401459854</v>
      </c>
    </row>
    <row r="7" spans="1:7" s="3" customFormat="1" ht="12.95" customHeight="1" x14ac:dyDescent="0.2">
      <c r="A7" s="119" t="s">
        <v>15</v>
      </c>
      <c r="B7" s="69" t="s">
        <v>8</v>
      </c>
      <c r="C7" s="38"/>
      <c r="D7" s="49"/>
      <c r="E7" s="39"/>
    </row>
    <row r="8" spans="1:7" s="3" customFormat="1" ht="12.95" customHeight="1" x14ac:dyDescent="0.2">
      <c r="A8" s="119"/>
      <c r="B8" s="69" t="s">
        <v>25</v>
      </c>
      <c r="C8" s="38">
        <v>18</v>
      </c>
      <c r="D8" s="49">
        <v>4</v>
      </c>
      <c r="E8" s="39">
        <f t="shared" ref="E8:E31" si="0">(D8/C8)*100</f>
        <v>22.222222222222221</v>
      </c>
    </row>
    <row r="9" spans="1:7" s="3" customFormat="1" ht="12.95" customHeight="1" x14ac:dyDescent="0.2">
      <c r="A9" s="119"/>
      <c r="B9" s="69" t="s">
        <v>9</v>
      </c>
      <c r="C9" s="38">
        <v>19</v>
      </c>
      <c r="D9" s="49">
        <v>1</v>
      </c>
      <c r="E9" s="39">
        <f t="shared" si="0"/>
        <v>5.2631578947368416</v>
      </c>
    </row>
    <row r="10" spans="1:7" s="3" customFormat="1" ht="12.95" customHeight="1" x14ac:dyDescent="0.2">
      <c r="A10" s="119"/>
      <c r="B10" s="69" t="s">
        <v>75</v>
      </c>
      <c r="C10" s="38">
        <v>7</v>
      </c>
      <c r="D10" s="49">
        <v>3</v>
      </c>
      <c r="E10" s="39"/>
    </row>
    <row r="11" spans="1:7" s="3" customFormat="1" ht="12.95" customHeight="1" x14ac:dyDescent="0.2">
      <c r="A11" s="119"/>
      <c r="B11" s="69" t="s">
        <v>76</v>
      </c>
      <c r="C11" s="38">
        <v>11</v>
      </c>
      <c r="D11" s="49"/>
      <c r="E11" s="39">
        <f t="shared" si="0"/>
        <v>0</v>
      </c>
      <c r="G11" s="26"/>
    </row>
    <row r="12" spans="1:7" s="3" customFormat="1" ht="12.95" customHeight="1" x14ac:dyDescent="0.2">
      <c r="A12" s="119"/>
      <c r="B12" s="69" t="s">
        <v>77</v>
      </c>
      <c r="C12" s="38">
        <v>17</v>
      </c>
      <c r="D12" s="49">
        <v>6</v>
      </c>
      <c r="E12" s="39"/>
      <c r="G12" s="26"/>
    </row>
    <row r="13" spans="1:7" s="3" customFormat="1" ht="12.95" customHeight="1" x14ac:dyDescent="0.2">
      <c r="A13" s="119"/>
      <c r="B13" s="69" t="s">
        <v>30</v>
      </c>
      <c r="C13" s="38">
        <v>10</v>
      </c>
      <c r="D13" s="49"/>
      <c r="E13" s="39">
        <f t="shared" si="0"/>
        <v>0</v>
      </c>
      <c r="G13" s="26"/>
    </row>
    <row r="14" spans="1:7" s="3" customFormat="1" ht="12.95" customHeight="1" x14ac:dyDescent="0.2">
      <c r="A14" s="119"/>
      <c r="B14" s="69" t="s">
        <v>11</v>
      </c>
      <c r="C14" s="38">
        <v>8</v>
      </c>
      <c r="D14" s="49">
        <v>2</v>
      </c>
      <c r="E14" s="39">
        <f t="shared" si="0"/>
        <v>25</v>
      </c>
      <c r="G14" s="26"/>
    </row>
    <row r="15" spans="1:7" s="3" customFormat="1" ht="12.95" customHeight="1" x14ac:dyDescent="0.2">
      <c r="A15" s="119"/>
      <c r="B15" s="69" t="s">
        <v>78</v>
      </c>
      <c r="C15" s="38">
        <v>14</v>
      </c>
      <c r="D15" s="49"/>
      <c r="E15" s="39"/>
      <c r="G15" s="26"/>
    </row>
    <row r="16" spans="1:7" s="3" customFormat="1" ht="12.95" customHeight="1" x14ac:dyDescent="0.2">
      <c r="A16" s="119"/>
      <c r="B16" s="69" t="s">
        <v>31</v>
      </c>
      <c r="C16" s="38">
        <v>12</v>
      </c>
      <c r="D16" s="49">
        <v>1</v>
      </c>
      <c r="E16" s="39">
        <f t="shared" si="0"/>
        <v>8.3333333333333321</v>
      </c>
    </row>
    <row r="17" spans="1:7" s="3" customFormat="1" ht="12.95" customHeight="1" x14ac:dyDescent="0.2">
      <c r="A17" s="119"/>
      <c r="B17" s="69" t="s">
        <v>13</v>
      </c>
      <c r="C17" s="38"/>
      <c r="D17" s="49"/>
      <c r="E17" s="39"/>
    </row>
    <row r="18" spans="1:7" s="3" customFormat="1" ht="12.95" customHeight="1" x14ac:dyDescent="0.2">
      <c r="A18" s="119"/>
      <c r="B18" s="69" t="s">
        <v>79</v>
      </c>
      <c r="C18" s="38">
        <v>10</v>
      </c>
      <c r="D18" s="49"/>
      <c r="E18" s="39"/>
    </row>
    <row r="19" spans="1:7" s="3" customFormat="1" ht="12.95" customHeight="1" x14ac:dyDescent="0.2">
      <c r="A19" s="119"/>
      <c r="B19" s="69" t="s">
        <v>32</v>
      </c>
      <c r="C19" s="38">
        <v>11</v>
      </c>
      <c r="D19" s="50">
        <v>3</v>
      </c>
      <c r="E19" s="39">
        <f t="shared" si="0"/>
        <v>27.27272727272727</v>
      </c>
    </row>
    <row r="20" spans="1:7" s="3" customFormat="1" ht="12.95" customHeight="1" x14ac:dyDescent="0.2">
      <c r="A20" s="119"/>
      <c r="B20" s="69" t="s">
        <v>33</v>
      </c>
      <c r="C20" s="38"/>
      <c r="D20" s="50"/>
      <c r="E20" s="39"/>
    </row>
    <row r="21" spans="1:7" s="3" customFormat="1" ht="12.95" customHeight="1" x14ac:dyDescent="0.2">
      <c r="A21" s="118" t="s">
        <v>16</v>
      </c>
      <c r="B21" s="118"/>
      <c r="C21" s="74">
        <f>SUM(C22:C28)</f>
        <v>161</v>
      </c>
      <c r="D21" s="75">
        <f>SUM(D22:D28)</f>
        <v>30</v>
      </c>
      <c r="E21" s="73">
        <f t="shared" si="0"/>
        <v>18.633540372670808</v>
      </c>
    </row>
    <row r="22" spans="1:7" s="3" customFormat="1" ht="12.95" customHeight="1" x14ac:dyDescent="0.2">
      <c r="A22" s="120" t="s">
        <v>15</v>
      </c>
      <c r="B22" s="69" t="s">
        <v>26</v>
      </c>
      <c r="C22" s="38">
        <v>74</v>
      </c>
      <c r="D22" s="49">
        <v>15</v>
      </c>
      <c r="E22" s="39">
        <f t="shared" si="0"/>
        <v>20.27027027027027</v>
      </c>
    </row>
    <row r="23" spans="1:7" s="3" customFormat="1" ht="12.95" customHeight="1" x14ac:dyDescent="0.2">
      <c r="A23" s="120"/>
      <c r="B23" s="69" t="s">
        <v>67</v>
      </c>
      <c r="C23" s="38">
        <v>24</v>
      </c>
      <c r="D23" s="49">
        <v>4</v>
      </c>
      <c r="E23" s="39">
        <f t="shared" si="0"/>
        <v>16.666666666666664</v>
      </c>
    </row>
    <row r="24" spans="1:7" s="3" customFormat="1" ht="12.95" customHeight="1" x14ac:dyDescent="0.2">
      <c r="A24" s="120"/>
      <c r="B24" s="69" t="s">
        <v>12</v>
      </c>
      <c r="C24" s="38">
        <v>10</v>
      </c>
      <c r="D24" s="49"/>
      <c r="E24" s="39">
        <f t="shared" si="0"/>
        <v>0</v>
      </c>
    </row>
    <row r="25" spans="1:7" s="3" customFormat="1" ht="12.95" customHeight="1" x14ac:dyDescent="0.2">
      <c r="A25" s="120"/>
      <c r="B25" s="69" t="s">
        <v>10</v>
      </c>
      <c r="C25" s="38">
        <v>25</v>
      </c>
      <c r="D25" s="49">
        <v>8</v>
      </c>
      <c r="E25" s="39">
        <f t="shared" si="0"/>
        <v>32</v>
      </c>
    </row>
    <row r="26" spans="1:7" s="3" customFormat="1" ht="12.95" customHeight="1" x14ac:dyDescent="0.2">
      <c r="A26" s="120"/>
      <c r="B26" s="69" t="s">
        <v>80</v>
      </c>
      <c r="C26" s="38">
        <v>12</v>
      </c>
      <c r="D26" s="49"/>
      <c r="E26" s="39"/>
    </row>
    <row r="27" spans="1:7" s="3" customFormat="1" ht="12.95" customHeight="1" x14ac:dyDescent="0.2">
      <c r="A27" s="120"/>
      <c r="B27" s="69" t="s">
        <v>20</v>
      </c>
      <c r="C27" s="38"/>
      <c r="D27" s="49"/>
      <c r="E27" s="39"/>
      <c r="G27" s="26"/>
    </row>
    <row r="28" spans="1:7" s="3" customFormat="1" ht="12.95" customHeight="1" x14ac:dyDescent="0.2">
      <c r="A28" s="120"/>
      <c r="B28" s="69" t="s">
        <v>21</v>
      </c>
      <c r="C28" s="38">
        <v>16</v>
      </c>
      <c r="D28" s="49">
        <v>3</v>
      </c>
      <c r="E28" s="39">
        <f t="shared" si="0"/>
        <v>18.75</v>
      </c>
      <c r="G28" s="26"/>
    </row>
    <row r="29" spans="1:7" s="3" customFormat="1" ht="12.95" customHeight="1" x14ac:dyDescent="0.2">
      <c r="A29" s="120"/>
      <c r="B29" s="69" t="s">
        <v>27</v>
      </c>
      <c r="C29" s="38"/>
      <c r="D29" s="49"/>
      <c r="E29" s="39"/>
    </row>
    <row r="30" spans="1:7" s="3" customFormat="1" ht="12.95" customHeight="1" x14ac:dyDescent="0.2">
      <c r="A30" s="121"/>
      <c r="B30" s="107"/>
      <c r="C30" s="129"/>
      <c r="D30" s="130"/>
      <c r="E30" s="131"/>
    </row>
    <row r="31" spans="1:7" s="3" customFormat="1" ht="15.75" customHeight="1" x14ac:dyDescent="0.2">
      <c r="A31" s="114" t="s">
        <v>17</v>
      </c>
      <c r="B31" s="114"/>
      <c r="C31" s="76">
        <f>+C6+C21</f>
        <v>298</v>
      </c>
      <c r="D31" s="77">
        <f>+D6+D21</f>
        <v>50</v>
      </c>
      <c r="E31" s="73">
        <f t="shared" si="0"/>
        <v>16.778523489932887</v>
      </c>
    </row>
    <row r="32" spans="1:7" s="32" customFormat="1" x14ac:dyDescent="0.2">
      <c r="A32" s="30" t="s">
        <v>58</v>
      </c>
      <c r="B32" s="31"/>
      <c r="C32" s="31"/>
      <c r="D32" s="31"/>
      <c r="E32" s="47"/>
    </row>
    <row r="33" spans="1:5" ht="24" customHeight="1" x14ac:dyDescent="0.2">
      <c r="A33" s="115" t="s">
        <v>81</v>
      </c>
      <c r="B33" s="116"/>
      <c r="C33" s="116"/>
      <c r="D33" s="116"/>
      <c r="E33" s="116"/>
    </row>
    <row r="34" spans="1:5" x14ac:dyDescent="0.2">
      <c r="A34" s="33"/>
      <c r="B34" s="33"/>
      <c r="C34" s="34"/>
      <c r="D34" s="34"/>
    </row>
    <row r="35" spans="1:5" s="37" customFormat="1" ht="13.5" customHeight="1" x14ac:dyDescent="0.2">
      <c r="A35" s="6" t="s">
        <v>41</v>
      </c>
      <c r="B35" s="35"/>
      <c r="C35" s="36"/>
      <c r="D35" s="36"/>
    </row>
    <row r="36" spans="1:5" s="37" customFormat="1" ht="13.5" customHeight="1" x14ac:dyDescent="0.2">
      <c r="A36" s="15" t="s">
        <v>57</v>
      </c>
      <c r="B36" s="35"/>
      <c r="C36" s="36"/>
      <c r="D36" s="36"/>
    </row>
  </sheetData>
  <mergeCells count="6">
    <mergeCell ref="A31:B31"/>
    <mergeCell ref="A33:E33"/>
    <mergeCell ref="A6:B6"/>
    <mergeCell ref="A21:B21"/>
    <mergeCell ref="A7:A20"/>
    <mergeCell ref="A22:A30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18"/>
  <sheetViews>
    <sheetView showGridLines="0" workbookViewId="0">
      <selection activeCell="G12" sqref="G12"/>
    </sheetView>
  </sheetViews>
  <sheetFormatPr baseColWidth="10" defaultRowHeight="12.75" x14ac:dyDescent="0.2"/>
  <cols>
    <col min="1" max="1" width="25.5703125" customWidth="1"/>
    <col min="2" max="6" width="11.28515625" customWidth="1"/>
    <col min="10" max="10" width="9.5703125" customWidth="1"/>
    <col min="11" max="11" width="10.140625" customWidth="1"/>
  </cols>
  <sheetData>
    <row r="1" spans="1:11" s="5" customFormat="1" ht="18.75" thickBot="1" x14ac:dyDescent="0.25">
      <c r="A1" s="108" t="s">
        <v>70</v>
      </c>
      <c r="B1" s="108"/>
    </row>
    <row r="2" spans="1:11" s="1" customFormat="1" ht="12" x14ac:dyDescent="0.2">
      <c r="A2" s="8"/>
    </row>
    <row r="3" spans="1:11" s="6" customFormat="1" ht="12" x14ac:dyDescent="0.2">
      <c r="A3" s="11" t="str">
        <f>'4.11 Notice'!A17</f>
        <v>[3] Évolution des taux de passage de Segpa dans les établissements du MENJ</v>
      </c>
    </row>
    <row r="4" spans="1:11" s="6" customFormat="1" ht="11.25" x14ac:dyDescent="0.2">
      <c r="A4" s="12"/>
    </row>
    <row r="5" spans="1:11" s="6" customFormat="1" ht="11.25" x14ac:dyDescent="0.2">
      <c r="A5" s="89"/>
      <c r="B5" s="90">
        <v>2016</v>
      </c>
      <c r="C5" s="90">
        <v>2017</v>
      </c>
      <c r="D5" s="90">
        <v>2018</v>
      </c>
      <c r="E5" s="90">
        <v>2019</v>
      </c>
      <c r="F5" s="90">
        <v>2020</v>
      </c>
      <c r="G5" s="90">
        <v>2021</v>
      </c>
      <c r="H5" s="90">
        <v>2022</v>
      </c>
      <c r="I5" s="90">
        <v>2023</v>
      </c>
      <c r="J5" s="90">
        <v>2024</v>
      </c>
      <c r="K5" s="90">
        <v>2025</v>
      </c>
    </row>
    <row r="6" spans="1:11" s="6" customFormat="1" ht="13.5" customHeight="1" x14ac:dyDescent="0.2">
      <c r="A6" s="13" t="s">
        <v>0</v>
      </c>
      <c r="B6" s="24">
        <v>100</v>
      </c>
      <c r="C6" s="24">
        <f>0.975903614457831*100</f>
        <v>97.590361445783103</v>
      </c>
      <c r="D6" s="24">
        <f>0.970149253731343*100</f>
        <v>97.014925373134304</v>
      </c>
      <c r="E6" s="24">
        <v>100</v>
      </c>
      <c r="F6" s="24">
        <v>100</v>
      </c>
      <c r="G6" s="24">
        <f>0.967032967032967*100</f>
        <v>96.703296703296701</v>
      </c>
      <c r="H6" s="79">
        <f>75/81*100</f>
        <v>92.592592592592595</v>
      </c>
      <c r="I6" s="79">
        <f>0.869565217391304*100</f>
        <v>86.956521739130395</v>
      </c>
      <c r="J6" s="110">
        <v>98.9</v>
      </c>
      <c r="K6" s="110">
        <v>84</v>
      </c>
    </row>
    <row r="7" spans="1:11" s="6" customFormat="1" ht="13.5" customHeight="1" x14ac:dyDescent="0.2">
      <c r="A7" s="13" t="s">
        <v>1</v>
      </c>
      <c r="B7" s="24">
        <v>100</v>
      </c>
      <c r="C7" s="24">
        <v>100</v>
      </c>
      <c r="D7" s="24">
        <f>0.931818181818182*100</f>
        <v>93.181818181818201</v>
      </c>
      <c r="E7" s="24">
        <v>100</v>
      </c>
      <c r="F7" s="24">
        <f>0.98876404494382*100</f>
        <v>98.876404494382001</v>
      </c>
      <c r="G7" s="24">
        <v>100</v>
      </c>
      <c r="H7" s="79">
        <v>100</v>
      </c>
      <c r="I7" s="79">
        <f>0.959183673469388*100</f>
        <v>95.918367346938808</v>
      </c>
      <c r="J7" s="110">
        <v>100</v>
      </c>
      <c r="K7" s="110">
        <v>92.1</v>
      </c>
    </row>
    <row r="8" spans="1:11" s="6" customFormat="1" ht="13.5" customHeight="1" x14ac:dyDescent="0.2">
      <c r="A8" s="13" t="s">
        <v>2</v>
      </c>
      <c r="B8" s="24">
        <f>0.865853658536585*100</f>
        <v>86.585365853658502</v>
      </c>
      <c r="C8" s="24">
        <f>0.880952380952381*100</f>
        <v>88.095238095238102</v>
      </c>
      <c r="D8" s="24">
        <f>0.965116279069767*100</f>
        <v>96.511627906976699</v>
      </c>
      <c r="E8" s="24">
        <f>0.9375*100</f>
        <v>93.75</v>
      </c>
      <c r="F8" s="24">
        <f>0.897959183673469*100</f>
        <v>89.7959183673469</v>
      </c>
      <c r="G8" s="24">
        <f>0.967741935483871*100</f>
        <v>96.774193548387103</v>
      </c>
      <c r="H8" s="79">
        <v>100</v>
      </c>
      <c r="I8" s="79">
        <v>100</v>
      </c>
      <c r="J8" s="111">
        <v>97.1</v>
      </c>
      <c r="K8" s="111">
        <v>97.2</v>
      </c>
    </row>
    <row r="9" spans="1:11" s="6" customFormat="1" ht="13.5" customHeight="1" x14ac:dyDescent="0.2">
      <c r="A9" s="40" t="s">
        <v>23</v>
      </c>
      <c r="B9" s="41"/>
      <c r="C9" s="41">
        <f>0.0240963855421687*100</f>
        <v>2.4096385542168699</v>
      </c>
      <c r="D9" s="41">
        <f>0.0120481927710843*100</f>
        <v>1.2048192771084301</v>
      </c>
      <c r="E9" s="41">
        <f>0.0752688172043011*100</f>
        <v>7.5268817204301106</v>
      </c>
      <c r="F9" s="41">
        <f>0.107843137254902*100</f>
        <v>10.784313725490199</v>
      </c>
      <c r="G9" s="41">
        <f>0.0909090909090909*100</f>
        <v>9.0909090909090899</v>
      </c>
      <c r="H9" s="41">
        <f>13/92*100</f>
        <v>14.130434782608695</v>
      </c>
      <c r="I9" s="41">
        <f>0.131147540983607*100</f>
        <v>13.1147540983607</v>
      </c>
      <c r="J9" s="112">
        <v>4.2</v>
      </c>
      <c r="K9" s="112">
        <v>3.3</v>
      </c>
    </row>
    <row r="10" spans="1:11" s="6" customFormat="1" ht="13.5" customHeight="1" x14ac:dyDescent="0.2">
      <c r="A10" s="13" t="s">
        <v>22</v>
      </c>
      <c r="B10" s="24">
        <f>0.659090909090909*100</f>
        <v>65.909090909090892</v>
      </c>
      <c r="C10" s="24">
        <f>0.626506024096386*100</f>
        <v>62.650602409638601</v>
      </c>
      <c r="D10" s="24">
        <f>0.72289156626506*100</f>
        <v>72.289156626505999</v>
      </c>
      <c r="E10" s="24">
        <f>0.537634408602151*100</f>
        <v>53.763440860215098</v>
      </c>
      <c r="F10" s="24">
        <f>0.705882352941177*100</f>
        <v>70.588235294117695</v>
      </c>
      <c r="G10" s="24">
        <v>53.5</v>
      </c>
      <c r="H10" s="24">
        <v>65.3</v>
      </c>
      <c r="I10" s="24">
        <f>0.368852459016393*100</f>
        <v>36.885245901639301</v>
      </c>
      <c r="J10" s="110">
        <v>18.8</v>
      </c>
      <c r="K10" s="110">
        <v>12.6</v>
      </c>
    </row>
    <row r="11" spans="1:11" s="6" customFormat="1" ht="13.5" customHeight="1" x14ac:dyDescent="0.2">
      <c r="A11" s="13"/>
      <c r="B11" s="88"/>
      <c r="C11" s="88"/>
      <c r="D11" s="88"/>
      <c r="E11" s="88"/>
      <c r="F11" s="88"/>
      <c r="G11" s="88"/>
      <c r="H11" s="88"/>
    </row>
    <row r="12" spans="1:11" s="1" customFormat="1" ht="11.25" x14ac:dyDescent="0.2">
      <c r="A12" s="124" t="s">
        <v>58</v>
      </c>
      <c r="B12" s="124"/>
      <c r="C12" s="124"/>
      <c r="D12" s="124"/>
      <c r="E12" s="124"/>
      <c r="F12" s="87"/>
      <c r="G12" s="47"/>
      <c r="H12" s="87"/>
      <c r="I12" s="87"/>
    </row>
    <row r="13" spans="1:11" s="6" customFormat="1" ht="11.25" x14ac:dyDescent="0.2">
      <c r="A13" s="14"/>
    </row>
    <row r="14" spans="1:11" s="6" customFormat="1" ht="11.25" x14ac:dyDescent="0.2">
      <c r="A14" s="122" t="s">
        <v>82</v>
      </c>
      <c r="B14" s="123"/>
      <c r="C14" s="123"/>
      <c r="D14" s="123"/>
      <c r="E14" s="123"/>
      <c r="F14" s="123"/>
      <c r="G14" s="123"/>
      <c r="H14" s="123"/>
      <c r="I14" s="123"/>
      <c r="J14" s="123"/>
    </row>
    <row r="15" spans="1:11" s="6" customFormat="1" ht="14.25" customHeight="1" x14ac:dyDescent="0.2"/>
    <row r="16" spans="1:11" s="6" customFormat="1" ht="14.25" customHeight="1" x14ac:dyDescent="0.2">
      <c r="A16" s="4" t="s">
        <v>40</v>
      </c>
    </row>
    <row r="17" spans="1:3" s="6" customFormat="1" ht="14.25" customHeight="1" x14ac:dyDescent="0.2">
      <c r="A17" s="15" t="s">
        <v>59</v>
      </c>
    </row>
    <row r="18" spans="1:3" x14ac:dyDescent="0.2">
      <c r="C18" s="78"/>
    </row>
  </sheetData>
  <mergeCells count="2">
    <mergeCell ref="A14:J14"/>
    <mergeCell ref="A12:E12"/>
  </mergeCells>
  <phoneticPr fontId="7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44"/>
  <sheetViews>
    <sheetView showGridLines="0" tabSelected="1" topLeftCell="A19" zoomScaleNormal="100" workbookViewId="0">
      <selection activeCell="K18" sqref="K18"/>
    </sheetView>
  </sheetViews>
  <sheetFormatPr baseColWidth="10" defaultRowHeight="12.75" x14ac:dyDescent="0.2"/>
  <cols>
    <col min="2" max="2" width="28.28515625" customWidth="1"/>
  </cols>
  <sheetData>
    <row r="1" spans="1:14" s="5" customFormat="1" ht="18.75" thickBot="1" x14ac:dyDescent="0.25">
      <c r="A1" s="125" t="s">
        <v>70</v>
      </c>
      <c r="B1" s="125"/>
    </row>
    <row r="2" spans="1:14" s="23" customFormat="1" x14ac:dyDescent="0.2">
      <c r="A2" s="22"/>
      <c r="B2" s="22"/>
    </row>
    <row r="3" spans="1:14" x14ac:dyDescent="0.2">
      <c r="A3" s="21" t="str">
        <f>'4.11 Notice'!A18</f>
        <v>[4] Part des élèves de collège inscrits en Segpa, rentrée 2024</v>
      </c>
      <c r="B3" s="21"/>
      <c r="C3" s="21"/>
      <c r="D3" s="21"/>
      <c r="E3" s="21"/>
      <c r="F3" s="21"/>
    </row>
    <row r="4" spans="1:14" x14ac:dyDescent="0.2">
      <c r="A4" s="21"/>
      <c r="B4" s="21"/>
      <c r="C4" s="21"/>
      <c r="D4" s="21"/>
      <c r="E4" s="21"/>
      <c r="F4" s="21"/>
    </row>
    <row r="5" spans="1:14" x14ac:dyDescent="0.2">
      <c r="A5" s="103"/>
      <c r="B5" s="104"/>
      <c r="C5" s="105"/>
      <c r="D5" s="106"/>
    </row>
    <row r="6" spans="1:14" x14ac:dyDescent="0.2">
      <c r="A6" s="19"/>
      <c r="B6" s="20"/>
      <c r="C6" s="86"/>
      <c r="D6" s="44"/>
    </row>
    <row r="7" spans="1:14" x14ac:dyDescent="0.2">
      <c r="A7" s="19"/>
      <c r="B7" s="20"/>
      <c r="C7" s="86"/>
      <c r="D7" s="44"/>
      <c r="E7" s="43"/>
      <c r="F7" s="43"/>
      <c r="N7" s="95"/>
    </row>
    <row r="8" spans="1:14" x14ac:dyDescent="0.2">
      <c r="A8" s="19"/>
      <c r="B8" s="20"/>
      <c r="C8" s="86"/>
      <c r="D8" s="44"/>
      <c r="E8" s="43"/>
      <c r="F8" s="43"/>
      <c r="N8" s="96"/>
    </row>
    <row r="9" spans="1:14" x14ac:dyDescent="0.2">
      <c r="A9" s="19"/>
      <c r="B9" s="20"/>
      <c r="C9" s="86"/>
      <c r="D9" s="44"/>
      <c r="E9" s="43"/>
      <c r="F9" s="43"/>
      <c r="N9" s="96"/>
    </row>
    <row r="10" spans="1:14" x14ac:dyDescent="0.2">
      <c r="A10" s="19"/>
      <c r="B10" s="20"/>
      <c r="C10" s="86"/>
      <c r="D10" s="44"/>
      <c r="E10" s="43"/>
      <c r="F10" s="43"/>
      <c r="N10" s="96"/>
    </row>
    <row r="11" spans="1:14" x14ac:dyDescent="0.2">
      <c r="A11" s="19"/>
      <c r="B11" s="20"/>
      <c r="C11" s="86"/>
      <c r="D11" s="44"/>
      <c r="E11" s="43"/>
      <c r="F11" s="43"/>
      <c r="N11" s="96"/>
    </row>
    <row r="12" spans="1:14" x14ac:dyDescent="0.2">
      <c r="A12" s="19"/>
      <c r="B12" s="20"/>
      <c r="C12" s="86"/>
      <c r="D12" s="44"/>
      <c r="E12" s="43"/>
      <c r="F12" s="43"/>
      <c r="N12" s="96"/>
    </row>
    <row r="13" spans="1:14" x14ac:dyDescent="0.2">
      <c r="A13" s="19"/>
      <c r="B13" s="20"/>
      <c r="C13" s="86"/>
      <c r="D13" s="44"/>
      <c r="E13" s="43"/>
      <c r="F13" s="43"/>
      <c r="N13" s="96"/>
    </row>
    <row r="14" spans="1:14" x14ac:dyDescent="0.2">
      <c r="A14" s="19"/>
      <c r="B14" s="20"/>
      <c r="C14" s="86"/>
      <c r="D14" s="44"/>
      <c r="E14" s="43"/>
      <c r="F14" s="43"/>
      <c r="N14" s="96"/>
    </row>
    <row r="15" spans="1:14" x14ac:dyDescent="0.2">
      <c r="A15" s="19"/>
      <c r="B15" s="20"/>
      <c r="C15" s="86"/>
      <c r="D15" s="44"/>
      <c r="E15" s="43"/>
      <c r="F15" s="43"/>
      <c r="N15" s="96"/>
    </row>
    <row r="16" spans="1:14" x14ac:dyDescent="0.2">
      <c r="A16" s="19"/>
      <c r="B16" s="20"/>
      <c r="C16" s="86"/>
      <c r="D16" s="44"/>
      <c r="E16" s="43"/>
      <c r="F16" s="43"/>
      <c r="N16" s="96"/>
    </row>
    <row r="17" spans="1:19" ht="17.25" x14ac:dyDescent="0.2">
      <c r="A17" s="19"/>
      <c r="B17" s="20"/>
      <c r="C17" s="86"/>
      <c r="D17" s="44"/>
      <c r="E17" s="43"/>
      <c r="F17" s="43"/>
      <c r="N17" s="97"/>
    </row>
    <row r="18" spans="1:19" ht="14.25" x14ac:dyDescent="0.2">
      <c r="A18" s="19"/>
      <c r="B18" s="20"/>
      <c r="C18" s="86"/>
      <c r="D18" s="44"/>
      <c r="E18" s="43"/>
      <c r="F18" s="43"/>
      <c r="N18" s="98"/>
    </row>
    <row r="19" spans="1:19" x14ac:dyDescent="0.2">
      <c r="A19" s="19"/>
      <c r="B19" s="20"/>
      <c r="C19" s="86"/>
      <c r="D19" s="44"/>
      <c r="E19" s="43"/>
      <c r="F19" s="43"/>
      <c r="N19" s="99"/>
      <c r="O19" s="99"/>
      <c r="P19" s="99"/>
      <c r="Q19" s="99"/>
      <c r="R19" s="99"/>
      <c r="S19" s="99"/>
    </row>
    <row r="20" spans="1:19" x14ac:dyDescent="0.2">
      <c r="A20" s="19"/>
      <c r="B20" s="20"/>
      <c r="C20" s="86"/>
      <c r="D20" s="44"/>
      <c r="E20" s="43"/>
      <c r="F20" s="43"/>
      <c r="N20" s="99"/>
    </row>
    <row r="21" spans="1:19" x14ac:dyDescent="0.2">
      <c r="A21" s="19"/>
      <c r="B21" s="20"/>
      <c r="C21" s="86"/>
      <c r="D21" s="44"/>
      <c r="E21" s="43"/>
      <c r="F21" s="43"/>
      <c r="N21" s="96"/>
    </row>
    <row r="22" spans="1:19" ht="15.75" x14ac:dyDescent="0.2">
      <c r="A22" s="19"/>
      <c r="B22" s="20"/>
      <c r="C22" s="86"/>
      <c r="D22" s="44"/>
      <c r="E22" s="43"/>
      <c r="F22" s="43"/>
      <c r="N22" s="100"/>
    </row>
    <row r="23" spans="1:19" x14ac:dyDescent="0.2">
      <c r="A23" s="19"/>
      <c r="B23" s="20"/>
      <c r="C23" s="86"/>
      <c r="D23" s="44"/>
      <c r="E23" s="43"/>
      <c r="F23" s="43"/>
      <c r="N23" s="101"/>
      <c r="O23" s="102"/>
    </row>
    <row r="24" spans="1:19" x14ac:dyDescent="0.2">
      <c r="A24" s="19"/>
      <c r="B24" s="20"/>
      <c r="C24" s="86"/>
      <c r="D24" s="44"/>
      <c r="E24" s="43"/>
      <c r="F24" s="43"/>
    </row>
    <row r="25" spans="1:19" x14ac:dyDescent="0.2">
      <c r="A25" s="19"/>
      <c r="B25" s="20"/>
      <c r="C25" s="86"/>
      <c r="D25" s="44"/>
      <c r="E25" s="43"/>
      <c r="F25" s="43"/>
    </row>
    <row r="26" spans="1:19" x14ac:dyDescent="0.2">
      <c r="A26" s="19"/>
      <c r="B26" s="20"/>
      <c r="C26" s="86"/>
      <c r="D26" s="44"/>
      <c r="E26" s="43"/>
      <c r="F26" s="43"/>
    </row>
    <row r="27" spans="1:19" x14ac:dyDescent="0.2">
      <c r="A27" s="19"/>
      <c r="B27" s="20"/>
      <c r="C27" s="86"/>
      <c r="D27" s="44"/>
      <c r="E27" s="43"/>
      <c r="F27" s="43"/>
    </row>
    <row r="28" spans="1:19" x14ac:dyDescent="0.2">
      <c r="A28" s="19"/>
      <c r="B28" s="20"/>
      <c r="C28" s="86"/>
      <c r="D28" s="44"/>
      <c r="E28" s="43"/>
      <c r="F28" s="43"/>
    </row>
    <row r="29" spans="1:19" x14ac:dyDescent="0.2">
      <c r="A29" s="19"/>
      <c r="B29" s="20"/>
      <c r="C29" s="86"/>
      <c r="D29" s="44"/>
      <c r="E29" s="43"/>
      <c r="F29" s="43"/>
    </row>
    <row r="30" spans="1:19" x14ac:dyDescent="0.2">
      <c r="A30" s="19"/>
      <c r="B30" s="20"/>
      <c r="C30" s="86"/>
      <c r="D30" s="44"/>
      <c r="E30" s="43"/>
      <c r="F30" s="43"/>
    </row>
    <row r="31" spans="1:19" x14ac:dyDescent="0.2">
      <c r="A31" s="19"/>
      <c r="B31" s="20"/>
      <c r="C31" s="86"/>
      <c r="D31" s="44"/>
      <c r="E31" s="43"/>
      <c r="F31" s="43"/>
    </row>
    <row r="32" spans="1:19" x14ac:dyDescent="0.2">
      <c r="A32" s="19"/>
      <c r="B32" s="20"/>
      <c r="C32" s="86"/>
      <c r="D32" s="44"/>
      <c r="E32" s="43"/>
      <c r="F32" s="43"/>
    </row>
    <row r="33" spans="1:10" x14ac:dyDescent="0.2">
      <c r="A33" s="19"/>
      <c r="B33" s="20"/>
      <c r="C33" s="86"/>
      <c r="D33" s="44"/>
      <c r="E33" s="43"/>
      <c r="F33" s="43"/>
    </row>
    <row r="34" spans="1:10" x14ac:dyDescent="0.2">
      <c r="A34" s="19"/>
      <c r="B34" s="20"/>
      <c r="C34" s="86"/>
      <c r="D34" s="44"/>
      <c r="E34" s="43"/>
      <c r="F34" s="43"/>
    </row>
    <row r="35" spans="1:10" x14ac:dyDescent="0.2">
      <c r="A35" s="19"/>
      <c r="B35" s="91"/>
      <c r="C35" s="92"/>
      <c r="D35" s="44"/>
      <c r="E35" s="43"/>
      <c r="F35" s="43"/>
    </row>
    <row r="36" spans="1:10" x14ac:dyDescent="0.2">
      <c r="A36" s="19"/>
      <c r="B36" s="91"/>
      <c r="C36" s="92"/>
      <c r="D36" s="44"/>
      <c r="E36" s="43"/>
      <c r="F36" s="43"/>
    </row>
    <row r="37" spans="1:10" x14ac:dyDescent="0.2">
      <c r="A37" s="19"/>
      <c r="B37" s="91"/>
      <c r="C37" s="92"/>
      <c r="D37" s="44"/>
      <c r="E37" s="43"/>
      <c r="F37" s="43"/>
    </row>
    <row r="38" spans="1:10" x14ac:dyDescent="0.2">
      <c r="E38" s="43"/>
      <c r="F38" s="43"/>
    </row>
    <row r="39" spans="1:10" x14ac:dyDescent="0.2">
      <c r="A39" s="19"/>
      <c r="B39" s="91"/>
      <c r="C39" s="92"/>
      <c r="D39" s="44"/>
      <c r="E39" s="43"/>
      <c r="F39" s="43"/>
    </row>
    <row r="40" spans="1:10" x14ac:dyDescent="0.2">
      <c r="A40" s="18"/>
      <c r="B40" s="18"/>
      <c r="C40" s="93"/>
      <c r="D40" s="46" t="s">
        <v>37</v>
      </c>
      <c r="E40" s="94"/>
      <c r="F40" s="43"/>
      <c r="J40" s="51"/>
    </row>
    <row r="41" spans="1:10" x14ac:dyDescent="0.2">
      <c r="A41" s="18"/>
      <c r="B41" s="18"/>
      <c r="C41" s="93"/>
      <c r="D41" s="46"/>
      <c r="E41" s="94"/>
      <c r="F41" s="43"/>
      <c r="J41" s="51"/>
    </row>
    <row r="42" spans="1:10" x14ac:dyDescent="0.2">
      <c r="A42" s="17" t="s">
        <v>38</v>
      </c>
      <c r="E42" s="43"/>
      <c r="F42" s="43"/>
    </row>
    <row r="43" spans="1:10" s="6" customFormat="1" ht="14.25" customHeight="1" x14ac:dyDescent="0.2">
      <c r="A43" s="4" t="s">
        <v>40</v>
      </c>
      <c r="E43" s="43"/>
      <c r="F43" s="43"/>
    </row>
    <row r="44" spans="1:10" s="6" customFormat="1" ht="14.25" customHeight="1" x14ac:dyDescent="0.2">
      <c r="A44" s="15" t="s">
        <v>36</v>
      </c>
      <c r="E44" s="43"/>
      <c r="F44" s="43"/>
    </row>
  </sheetData>
  <sortState ref="A6:D36">
    <sortCondition ref="D7"/>
  </sortState>
  <mergeCells count="1">
    <mergeCell ref="A1:B1"/>
  </mergeCells>
  <pageMargins left="0.7" right="0.7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73C24A2-BFF2-4901-B4FE-A8687E31E1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4.11 Notice</vt:lpstr>
      <vt:lpstr>4.11 Graphique 1</vt:lpstr>
      <vt:lpstr>4.11 Tableau 2</vt:lpstr>
      <vt:lpstr>4.11 Tableau 3</vt:lpstr>
      <vt:lpstr>4.11 Carte 4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;4.20</dc:title>
  <dc:creator>DEPP-MENJ - Ministère de l'Education nationale et de la Jeunesse;Direction de l'évaluation de la prospective et de la performance</dc:creator>
  <cp:lastModifiedBy>Santa Susini</cp:lastModifiedBy>
  <cp:lastPrinted>2026-02-11T12:54:51Z</cp:lastPrinted>
  <dcterms:created xsi:type="dcterms:W3CDTF">2009-04-27T10:52:06Z</dcterms:created>
  <dcterms:modified xsi:type="dcterms:W3CDTF">2026-02-11T12:54:58Z</dcterms:modified>
  <cp:contentStatus>Publié</cp:contentStatus>
</cp:coreProperties>
</file>