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9675" activeTab="2"/>
  </bookViews>
  <sheets>
    <sheet name="4.09 Notice" sheetId="19" r:id="rId1"/>
    <sheet name="4.09 Graphique 1" sheetId="18" r:id="rId2"/>
    <sheet name="4.09 Tableau 2" sheetId="16" r:id="rId3"/>
  </sheets>
  <calcPr calcId="162913"/>
</workbook>
</file>

<file path=xl/calcChain.xml><?xml version="1.0" encoding="utf-8"?>
<calcChain xmlns="http://schemas.openxmlformats.org/spreadsheetml/2006/main">
  <c r="F14" i="16" l="1"/>
  <c r="F21" i="16" l="1"/>
  <c r="F20" i="16"/>
  <c r="F19" i="16"/>
  <c r="F18" i="16"/>
  <c r="F17" i="16"/>
  <c r="F16" i="16"/>
  <c r="F15" i="16"/>
  <c r="F13" i="16"/>
  <c r="F12" i="16"/>
  <c r="F11" i="16"/>
  <c r="F10" i="16"/>
  <c r="F9" i="16"/>
  <c r="F8" i="16"/>
  <c r="F7" i="16"/>
  <c r="F6" i="16"/>
  <c r="E14" i="16"/>
  <c r="D14" i="16"/>
  <c r="C14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7" i="16"/>
  <c r="D7" i="16"/>
  <c r="C7" i="16"/>
  <c r="E6" i="16"/>
  <c r="D6" i="16"/>
  <c r="C6" i="16"/>
  <c r="A3" i="16" l="1"/>
  <c r="A1" i="16"/>
  <c r="A3" i="18"/>
  <c r="A1" i="18"/>
  <c r="E21" i="16" l="1"/>
  <c r="D21" i="16" l="1"/>
  <c r="C21" i="16"/>
  <c r="E7" i="18"/>
  <c r="E6" i="18"/>
  <c r="E8" i="18"/>
  <c r="E10" i="18"/>
  <c r="E9" i="18"/>
</calcChain>
</file>

<file path=xl/sharedStrings.xml><?xml version="1.0" encoding="utf-8"?>
<sst xmlns="http://schemas.openxmlformats.org/spreadsheetml/2006/main" count="61" uniqueCount="55">
  <si>
    <t>Enseignement de spécialité</t>
  </si>
  <si>
    <t>Mathématiques</t>
  </si>
  <si>
    <t>Physique-chimie</t>
  </si>
  <si>
    <t>Humanités, littérature et philosophie</t>
  </si>
  <si>
    <t>Numérique et sciences informatiques (NSI)</t>
  </si>
  <si>
    <t>Sciences de l'ingénieur (SI)</t>
  </si>
  <si>
    <t>Arts plastiques</t>
  </si>
  <si>
    <t>Cinéma-audiovisuel</t>
  </si>
  <si>
    <t>Théâtre</t>
  </si>
  <si>
    <t>Histoire des arts</t>
  </si>
  <si>
    <t>Musique</t>
  </si>
  <si>
    <t>Danse</t>
  </si>
  <si>
    <t>Arts du cirque</t>
  </si>
  <si>
    <t>Langues, littérature et cultures étrangères et régionales</t>
  </si>
  <si>
    <t>Sciences économiques et sociales</t>
  </si>
  <si>
    <t>Sciences de la vie et de la Terre</t>
  </si>
  <si>
    <t>Biologie-écologie (1)</t>
  </si>
  <si>
    <t>Littérature et langues et cultures anciennes latin</t>
  </si>
  <si>
    <t>Littérature et langues et cultures anciennes grec</t>
  </si>
  <si>
    <t>Sciences de la vie et de la terre</t>
  </si>
  <si>
    <t>Histoire-géographie, géopolitique et sciences politiques</t>
  </si>
  <si>
    <t>Effectifs d'élèves ayant fait ce choix</t>
  </si>
  <si>
    <t>Part d'élèves ayant fait ce choix (%)</t>
  </si>
  <si>
    <t>Part de garçons ayant fait ce choix (%)</t>
  </si>
  <si>
    <t>Part de filles ayant fait ce choix (%) (2)</t>
  </si>
  <si>
    <t>Proportion de filles (3)</t>
  </si>
  <si>
    <t>Population concernée : Établissements publics et privés sous contrat  dépendant du ministère chargé de l'Éducation nationale (y compris EREA).</t>
  </si>
  <si>
    <t>Population concernée : Établissements publics et et privés sous contrat  dépendant du ministère chargé de l'Éducation nationale (y compris EREA).</t>
  </si>
  <si>
    <t>Sommaire</t>
  </si>
  <si>
    <t>Précisions</t>
  </si>
  <si>
    <t>Pour en savoir plus</t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</si>
  <si>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</si>
  <si>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</si>
  <si>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</si>
  <si>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</si>
  <si>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</si>
  <si>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</si>
  <si>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</si>
  <si>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</si>
  <si>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Evolution de la part d'élèves suivant les cinq enseignements de spécialité les plus choisis</t>
  </si>
  <si>
    <t>► Champ : Région Corse Public + Privé sous contrat.</t>
  </si>
  <si>
    <t>Source :SYSCA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</si>
  <si>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</si>
  <si>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</si>
  <si>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</si>
  <si>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</si>
  <si>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4.09 Les enseignements de spécialité en terminale générale : matières</t>
  </si>
  <si>
    <t>DPSA, RSC 2024</t>
  </si>
  <si>
    <r>
      <t>2. et 3. 46,8</t>
    </r>
    <r>
      <rPr>
        <sz val="8"/>
        <color indexed="8"/>
        <rFont val="Arial"/>
        <family val="2"/>
      </rPr>
      <t>% des filles suivent l'enseignement de spécialité "Mathématiques" (2),  les filles sont minoritaires dans ces classes puisqu'elles  représentent 18,1% des élèves (3).</t>
    </r>
  </si>
  <si>
    <t>Educ.physique, pratiques&amp;cult.sportives</t>
  </si>
  <si>
    <t>Source :SYSCA et ARCHIPEL</t>
  </si>
  <si>
    <r>
      <t>Population concernée</t>
    </r>
    <r>
      <rPr>
        <sz val="8"/>
        <rFont val="Arial"/>
        <family val="2"/>
      </rPr>
      <t xml:space="preserve"> - Élèves sous statut scolaire inscrits dans les établissements relevant du ministère chargé de l’Éducation nationale (y compris EREA).</t>
    </r>
  </si>
  <si>
    <r>
      <t>- Note d’Information</t>
    </r>
    <r>
      <rPr>
        <sz val="8"/>
        <rFont val="Arial"/>
        <family val="2"/>
      </rPr>
      <t> : 21.41.</t>
    </r>
  </si>
  <si>
    <t>[2] Effectifs d'élèves de terminale générale par enseignement de spécialité à la rentrée 2025</t>
  </si>
  <si>
    <t>Rappel               R 2024          Part d'élèves ayant fait ce choix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</si>
</sst>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"/>
    <numFmt numFmtId="171" formatCode="[$-F800]dddd\,\ mmmm\ dd\,\ yyyy"/>
  </numFmts>
  <fonts count="52" x14ac:knownFonts="1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  <font>
      <sz val="8"/>
      <name val="MS Sans Serif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3" borderId="0" applyNumberFormat="0" applyBorder="0" applyAlignment="0" applyProtection="0"/>
    <xf numFmtId="0" fontId="3" fillId="16" borderId="1"/>
    <xf numFmtId="0" fontId="15" fillId="17" borderId="2" applyNumberFormat="0" applyAlignment="0" applyProtection="0"/>
    <xf numFmtId="0" fontId="3" fillId="0" borderId="3"/>
    <xf numFmtId="0" fontId="11" fillId="18" borderId="5" applyNumberFormat="0" applyAlignment="0" applyProtection="0"/>
    <xf numFmtId="0" fontId="16" fillId="19" borderId="0">
      <alignment horizontal="center"/>
    </xf>
    <xf numFmtId="0" fontId="17" fillId="19" borderId="0">
      <alignment horizontal="center" vertical="center"/>
    </xf>
    <xf numFmtId="0" fontId="2" fillId="20" borderId="0">
      <alignment horizontal="center" wrapText="1"/>
    </xf>
    <xf numFmtId="0" fontId="6" fillId="19" borderId="0">
      <alignment horizontal="center"/>
    </xf>
    <xf numFmtId="166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21" borderId="1" applyBorder="0">
      <protection locked="0"/>
    </xf>
    <xf numFmtId="0" fontId="20" fillId="0" borderId="0" applyNumberFormat="0" applyFill="0" applyBorder="0" applyAlignment="0" applyProtection="0"/>
    <xf numFmtId="0" fontId="9" fillId="19" borderId="3">
      <alignment horizontal="left"/>
    </xf>
    <xf numFmtId="0" fontId="21" fillId="19" borderId="0">
      <alignment horizontal="left"/>
    </xf>
    <xf numFmtId="0" fontId="22" fillId="4" borderId="0" applyNumberFormat="0" applyBorder="0" applyAlignment="0" applyProtection="0"/>
    <xf numFmtId="0" fontId="23" fillId="22" borderId="0">
      <alignment horizontal="right" vertical="top" textRotation="90" wrapText="1"/>
    </xf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1" fillId="20" borderId="0">
      <alignment horizontal="center"/>
    </xf>
    <xf numFmtId="0" fontId="3" fillId="19" borderId="9">
      <alignment wrapText="1"/>
    </xf>
    <xf numFmtId="0" fontId="29" fillId="19" borderId="10"/>
    <xf numFmtId="0" fontId="29" fillId="19" borderId="11"/>
    <xf numFmtId="0" fontId="3" fillId="19" borderId="12">
      <alignment horizontal="center" wrapText="1"/>
    </xf>
    <xf numFmtId="0" fontId="8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31" fillId="23" borderId="0" applyNumberFormat="0" applyBorder="0" applyAlignment="0" applyProtection="0"/>
    <xf numFmtId="0" fontId="32" fillId="0" borderId="0"/>
    <xf numFmtId="0" fontId="7" fillId="0" borderId="0"/>
    <xf numFmtId="0" fontId="2" fillId="0" borderId="0"/>
    <xf numFmtId="0" fontId="42" fillId="0" borderId="0"/>
    <xf numFmtId="0" fontId="12" fillId="0" borderId="0"/>
    <xf numFmtId="0" fontId="2" fillId="0" borderId="0"/>
    <xf numFmtId="0" fontId="4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33" fillId="17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3" fillId="19" borderId="3"/>
    <xf numFmtId="0" fontId="17" fillId="19" borderId="0">
      <alignment horizontal="right"/>
    </xf>
    <xf numFmtId="0" fontId="34" fillId="24" borderId="0">
      <alignment horizontal="center"/>
    </xf>
    <xf numFmtId="0" fontId="35" fillId="20" borderId="0"/>
    <xf numFmtId="0" fontId="36" fillId="22" borderId="14">
      <alignment horizontal="left" vertical="top" wrapText="1"/>
    </xf>
    <xf numFmtId="0" fontId="36" fillId="22" borderId="15">
      <alignment horizontal="left" vertical="top"/>
    </xf>
    <xf numFmtId="37" fontId="37" fillId="0" borderId="0"/>
    <xf numFmtId="0" fontId="16" fillId="19" borderId="0">
      <alignment horizontal="center"/>
    </xf>
    <xf numFmtId="0" fontId="10" fillId="0" borderId="0" applyNumberFormat="0" applyFill="0" applyBorder="0" applyAlignment="0" applyProtection="0"/>
    <xf numFmtId="0" fontId="5" fillId="19" borderId="0"/>
    <xf numFmtId="0" fontId="38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</cellStyleXfs>
  <cellXfs count="67">
    <xf numFmtId="0" fontId="0" fillId="0" borderId="0" xfId="0"/>
    <xf numFmtId="0" fontId="5" fillId="0" borderId="0" xfId="0" applyFont="1" applyBorder="1"/>
    <xf numFmtId="0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Alignment="1"/>
    <xf numFmtId="0" fontId="2" fillId="0" borderId="0" xfId="0" applyFont="1" applyFill="1" applyBorder="1"/>
    <xf numFmtId="0" fontId="40" fillId="0" borderId="0" xfId="0" applyFont="1" applyFill="1" applyAlignment="1"/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165" fontId="3" fillId="0" borderId="0" xfId="0" applyNumberFormat="1" applyFont="1" applyAlignment="1">
      <alignment horizontal="right" vertical="center"/>
    </xf>
    <xf numFmtId="0" fontId="46" fillId="0" borderId="0" xfId="0" applyFont="1"/>
    <xf numFmtId="0" fontId="47" fillId="0" borderId="0" xfId="62" applyFont="1"/>
    <xf numFmtId="0" fontId="2" fillId="0" borderId="0" xfId="59"/>
    <xf numFmtId="171" fontId="47" fillId="0" borderId="0" xfId="59" applyNumberFormat="1" applyFont="1" applyAlignment="1">
      <alignment horizontal="right" wrapText="1"/>
    </xf>
    <xf numFmtId="0" fontId="47" fillId="0" borderId="0" xfId="59" applyFont="1"/>
    <xf numFmtId="0" fontId="2" fillId="0" borderId="0" xfId="59" applyFont="1"/>
    <xf numFmtId="0" fontId="4" fillId="0" borderId="0" xfId="59" applyFont="1" applyAlignment="1">
      <alignment wrapText="1"/>
    </xf>
    <xf numFmtId="0" fontId="3" fillId="0" borderId="0" xfId="59" applyFont="1" applyAlignment="1">
      <alignment wrapText="1"/>
    </xf>
    <xf numFmtId="0" fontId="3" fillId="0" borderId="0" xfId="59" applyFont="1"/>
    <xf numFmtId="14" fontId="47" fillId="0" borderId="0" xfId="59" applyNumberFormat="1" applyFont="1" applyAlignment="1">
      <alignment horizontal="right" wrapText="1"/>
    </xf>
    <xf numFmtId="0" fontId="48" fillId="0" borderId="16" xfId="88"/>
    <xf numFmtId="0" fontId="2" fillId="0" borderId="0" xfId="62" applyFont="1" applyAlignment="1">
      <alignment horizontal="left" vertical="center" wrapText="1"/>
    </xf>
    <xf numFmtId="0" fontId="8" fillId="0" borderId="0" xfId="50" applyAlignment="1" applyProtection="1">
      <alignment vertical="center" wrapText="1"/>
    </xf>
    <xf numFmtId="165" fontId="3" fillId="0" borderId="0" xfId="0" applyNumberFormat="1" applyFont="1" applyFill="1" applyAlignment="1">
      <alignment horizontal="right" vertical="center"/>
    </xf>
    <xf numFmtId="0" fontId="0" fillId="0" borderId="0" xfId="0" applyFont="1"/>
    <xf numFmtId="0" fontId="0" fillId="0" borderId="0" xfId="0" applyBorder="1"/>
    <xf numFmtId="0" fontId="2" fillId="0" borderId="0" xfId="0" applyFont="1" applyFill="1" applyBorder="1" applyAlignment="1"/>
    <xf numFmtId="0" fontId="40" fillId="0" borderId="0" xfId="0" applyFont="1" applyFill="1" applyBorder="1" applyAlignment="1"/>
    <xf numFmtId="3" fontId="3" fillId="0" borderId="0" xfId="61" applyNumberFormat="1" applyFont="1" applyFill="1" applyBorder="1"/>
    <xf numFmtId="165" fontId="3" fillId="0" borderId="0" xfId="61" applyNumberFormat="1" applyFont="1" applyFill="1" applyBorder="1"/>
    <xf numFmtId="0" fontId="3" fillId="0" borderId="0" xfId="70" applyFont="1" applyBorder="1" applyAlignment="1">
      <alignment horizontal="right"/>
    </xf>
    <xf numFmtId="0" fontId="46" fillId="0" borderId="0" xfId="0" applyFont="1" applyBorder="1"/>
    <xf numFmtId="0" fontId="9" fillId="0" borderId="0" xfId="0" applyFont="1" applyBorder="1"/>
    <xf numFmtId="0" fontId="41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top" wrapText="1"/>
    </xf>
    <xf numFmtId="3" fontId="5" fillId="0" borderId="11" xfId="0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left" vertical="center" wrapText="1"/>
    </xf>
    <xf numFmtId="0" fontId="45" fillId="0" borderId="0" xfId="0" applyFont="1" applyBorder="1" applyAlignment="1">
      <alignment horizontal="right"/>
    </xf>
    <xf numFmtId="1" fontId="5" fillId="0" borderId="11" xfId="0" applyNumberFormat="1" applyFont="1" applyFill="1" applyBorder="1" applyAlignment="1">
      <alignment horizontal="right" vertical="top" wrapText="1"/>
    </xf>
    <xf numFmtId="0" fontId="49" fillId="0" borderId="18" xfId="89" applyAlignment="1">
      <alignment vertical="center" wrapText="1"/>
    </xf>
    <xf numFmtId="0" fontId="1" fillId="0" borderId="0" xfId="59" applyFont="1" applyFill="1" applyAlignment="1">
      <alignment vertical="center" wrapText="1"/>
    </xf>
    <xf numFmtId="0" fontId="1" fillId="0" borderId="0" xfId="59" applyFont="1" applyFill="1" applyAlignment="1">
      <alignment vertical="center"/>
    </xf>
    <xf numFmtId="0" fontId="5" fillId="0" borderId="0" xfId="59" applyFont="1" applyAlignment="1">
      <alignment horizontal="justify" vertical="center" wrapText="1"/>
    </xf>
    <xf numFmtId="0" fontId="1" fillId="0" borderId="0" xfId="59" applyFont="1" applyAlignment="1">
      <alignment horizontal="justify" vertical="center" wrapText="1"/>
    </xf>
    <xf numFmtId="0" fontId="51" fillId="0" borderId="0" xfId="59" applyFont="1" applyAlignment="1">
      <alignment vertical="center" wrapText="1"/>
    </xf>
    <xf numFmtId="0" fontId="1" fillId="0" borderId="0" xfId="59" applyFont="1" applyAlignment="1">
      <alignment vertical="center" wrapText="1"/>
    </xf>
    <xf numFmtId="0" fontId="3" fillId="0" borderId="0" xfId="59" applyFont="1" applyAlignment="1">
      <alignment vertical="center" wrapText="1"/>
    </xf>
    <xf numFmtId="0" fontId="49" fillId="0" borderId="18" xfId="89" applyFill="1" applyAlignment="1"/>
    <xf numFmtId="0" fontId="50" fillId="0" borderId="0" xfId="90" applyFill="1" applyBorder="1" applyAlignment="1"/>
    <xf numFmtId="0" fontId="3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3" fontId="3" fillId="0" borderId="17" xfId="61" applyNumberFormat="1" applyFont="1" applyFill="1" applyBorder="1" applyAlignment="1">
      <alignment vertical="center" wrapText="1"/>
    </xf>
    <xf numFmtId="170" fontId="3" fillId="0" borderId="17" xfId="6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40" fillId="0" borderId="0" xfId="63" applyNumberFormat="1" applyFont="1" applyFill="1" applyBorder="1" applyAlignment="1">
      <alignment horizontal="right" wrapText="1"/>
    </xf>
    <xf numFmtId="165" fontId="40" fillId="0" borderId="0" xfId="63" applyNumberFormat="1" applyFont="1" applyFill="1" applyBorder="1" applyAlignment="1">
      <alignment horizontal="right" wrapText="1"/>
    </xf>
    <xf numFmtId="0" fontId="4" fillId="0" borderId="11" xfId="63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9" fillId="0" borderId="18" xfId="89" applyFill="1" applyAlignment="1">
      <alignment horizontal="left"/>
    </xf>
  </cellXfs>
  <cellStyles count="9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 2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2 2" xfId="60"/>
    <cellStyle name="Normal 2 3" xfId="61"/>
    <cellStyle name="Normal 2_TC_A1" xfId="62"/>
    <cellStyle name="Normal 3" xfId="63"/>
    <cellStyle name="Normal 3 2" xfId="64"/>
    <cellStyle name="Normal 3 3" xfId="65"/>
    <cellStyle name="Normal 4" xfId="66"/>
    <cellStyle name="Normal 4 2" xfId="67"/>
    <cellStyle name="Normal 5" xfId="68"/>
    <cellStyle name="Normal 6" xfId="69"/>
    <cellStyle name="Normal_Diplomes_T41_univ_UT_2007" xfId="70"/>
    <cellStyle name="Output" xfId="71"/>
    <cellStyle name="Percent 2" xfId="72"/>
    <cellStyle name="Percent_1 SubOverv.USd" xfId="73"/>
    <cellStyle name="Pourcentage 2" xfId="74"/>
    <cellStyle name="Pourcentage 3" xfId="75"/>
    <cellStyle name="Prozent_SubCatperStud" xfId="76"/>
    <cellStyle name="row" xfId="77"/>
    <cellStyle name="RowCodes" xfId="78"/>
    <cellStyle name="Row-Col Headings" xfId="79"/>
    <cellStyle name="RowTitles_CENTRAL_GOVT" xfId="80"/>
    <cellStyle name="RowTitles-Col2" xfId="81"/>
    <cellStyle name="RowTitles-Detail" xfId="82"/>
    <cellStyle name="Standard_Info" xfId="83"/>
    <cellStyle name="temp" xfId="84"/>
    <cellStyle name="Title" xfId="85"/>
    <cellStyle name="title1" xfId="86"/>
    <cellStyle name="Titre 1" xfId="88" builtinId="16"/>
    <cellStyle name="Titre 2" xfId="89" builtinId="17"/>
    <cellStyle name="Titre 3" xfId="90" builtinId="18"/>
    <cellStyle name="Warning Text" xfId="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'4.09 Graphique 1'!$A$3</c:f>
          <c:strCache>
            <c:ptCount val="1"/>
            <c:pt idx="0">
              <c:v>[1] Evolution de la part d'élèves suivant les cinq enseignements de spécialité les plus choisis</c:v>
            </c:pt>
          </c:strCache>
        </c:strRef>
      </c:tx>
      <c:overlay val="0"/>
      <c:txPr>
        <a:bodyPr/>
        <a:lstStyle/>
        <a:p>
          <a:pPr>
            <a:defRPr sz="1000" b="1"/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'4.09 Graphique 1'!$B$5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'4.09 Graphique 1'!$A$6:$A$10</c:f>
              <c:strCache>
                <c:ptCount val="5"/>
                <c:pt idx="0">
                  <c:v>Mathématiques</c:v>
                </c:pt>
                <c:pt idx="1">
                  <c:v>Sciences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'4.09 Graphique 1'!$B$6:$B$10</c:f>
              <c:numCache>
                <c:formatCode>0.0</c:formatCode>
                <c:ptCount val="5"/>
                <c:pt idx="0">
                  <c:v>36.4</c:v>
                </c:pt>
                <c:pt idx="1">
                  <c:v>30.1</c:v>
                </c:pt>
                <c:pt idx="2">
                  <c:v>29.6</c:v>
                </c:pt>
                <c:pt idx="3">
                  <c:v>27.3</c:v>
                </c:pt>
                <c:pt idx="4" formatCode="#\ ##0.0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29-4AD3-B72E-65CAAE263696}"/>
            </c:ext>
          </c:extLst>
        </c:ser>
        <c:ser>
          <c:idx val="2"/>
          <c:order val="1"/>
          <c:tx>
            <c:strRef>
              <c:f>'4.09 Graphique 1'!$C$5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spPr/>
              <c:txPr>
                <a:bodyPr rot="-540000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529-4AD3-B72E-65CAAE263696}"/>
                </c:ext>
              </c:extLst>
            </c:dLbl>
            <c:dLbl>
              <c:idx val="1"/>
              <c:spPr/>
              <c:txPr>
                <a:bodyPr rot="-540000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529-4AD3-B72E-65CAAE263696}"/>
                </c:ext>
              </c:extLst>
            </c:dLbl>
            <c:dLbl>
              <c:idx val="2"/>
              <c:spPr/>
              <c:txPr>
                <a:bodyPr rot="-540000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529-4AD3-B72E-65CAAE263696}"/>
                </c:ext>
              </c:extLst>
            </c:dLbl>
            <c:dLbl>
              <c:idx val="3"/>
              <c:spPr/>
              <c:txPr>
                <a:bodyPr rot="-540000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529-4AD3-B72E-65CAAE263696}"/>
                </c:ext>
              </c:extLst>
            </c:dLbl>
            <c:dLbl>
              <c:idx val="4"/>
              <c:spPr/>
              <c:txPr>
                <a:bodyPr rot="-5400000" vert="horz"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529-4AD3-B72E-65CAAE26369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'4.09 Graphique 1'!$A$6:$A$10</c:f>
              <c:strCache>
                <c:ptCount val="5"/>
                <c:pt idx="0">
                  <c:v>Mathématiques</c:v>
                </c:pt>
                <c:pt idx="1">
                  <c:v>Sciences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'4.09 Graphique 1'!$C$6:$C$10</c:f>
              <c:numCache>
                <c:formatCode>0.0</c:formatCode>
                <c:ptCount val="5"/>
                <c:pt idx="0">
                  <c:v>38.523076923076921</c:v>
                </c:pt>
                <c:pt idx="1">
                  <c:v>33.784615384615385</c:v>
                </c:pt>
                <c:pt idx="2">
                  <c:v>27.446153846153848</c:v>
                </c:pt>
                <c:pt idx="3">
                  <c:v>23.3</c:v>
                </c:pt>
                <c:pt idx="4" formatCode="#\ ##0.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29-4AD3-B72E-65CAAE263696}"/>
            </c:ext>
          </c:extLst>
        </c:ser>
        <c:ser>
          <c:idx val="0"/>
          <c:order val="2"/>
          <c:tx>
            <c:strRef>
              <c:f>'4.09 Graphique 1'!$D$5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'4.09 Graphique 1'!$A$6:$A$10</c:f>
              <c:strCache>
                <c:ptCount val="5"/>
                <c:pt idx="0">
                  <c:v>Mathématiques</c:v>
                </c:pt>
                <c:pt idx="1">
                  <c:v>Sciences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'4.09 Graphique 1'!$D$6:$D$10</c:f>
              <c:numCache>
                <c:formatCode>0.0</c:formatCode>
                <c:ptCount val="5"/>
                <c:pt idx="0">
                  <c:v>38.9</c:v>
                </c:pt>
                <c:pt idx="1">
                  <c:v>34.799999999999997</c:v>
                </c:pt>
                <c:pt idx="2">
                  <c:v>28.3</c:v>
                </c:pt>
                <c:pt idx="3">
                  <c:v>24.1</c:v>
                </c:pt>
                <c:pt idx="4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B-4413-914B-2E8723107640}"/>
            </c:ext>
          </c:extLst>
        </c:ser>
        <c:ser>
          <c:idx val="3"/>
          <c:order val="3"/>
          <c:tx>
            <c:strRef>
              <c:f>'4.09 Graphique 1'!$E$5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0-4C99-B25F-0D3331914E65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F0-4C99-B25F-0D3331914E65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F0-4C99-B25F-0D3331914E65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0-4C99-B25F-0D3331914E65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F0-4C99-B25F-0D3331914E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'4.09 Graphique 1'!$A$6:$A$10</c:f>
              <c:strCache>
                <c:ptCount val="5"/>
                <c:pt idx="0">
                  <c:v>Mathématiques</c:v>
                </c:pt>
                <c:pt idx="1">
                  <c:v>Sciences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'4.09 Graphique 1'!$E$6:$E$10</c:f>
              <c:numCache>
                <c:formatCode>0.0</c:formatCode>
                <c:ptCount val="5"/>
                <c:pt idx="0">
                  <c:v>39.745145631067963</c:v>
                </c:pt>
                <c:pt idx="1">
                  <c:v>33.070388349514559</c:v>
                </c:pt>
                <c:pt idx="2">
                  <c:v>28.519417475728154</c:v>
                </c:pt>
                <c:pt idx="3">
                  <c:v>26.21359223300971</c:v>
                </c:pt>
                <c:pt idx="4">
                  <c:v>24.635922330097088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0-4C99-B25F-0D3331914E65}"/>
            </c:ext>
          </c:extLst>
        </c:ser>
        <c:ser>
          <c:idx val="4"/>
          <c:order val="4"/>
          <c:tx>
            <c:strRef>
              <c:f>'4.09 Graphique 1'!$F$5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'4.09 Graphique 1'!$A$6:$A$10</c:f>
              <c:strCache>
                <c:ptCount val="5"/>
                <c:pt idx="0">
                  <c:v>Mathématiques</c:v>
                </c:pt>
                <c:pt idx="1">
                  <c:v>Sciences économiques et sociales</c:v>
                </c:pt>
                <c:pt idx="2">
                  <c:v>Physique-chimie</c:v>
                </c:pt>
                <c:pt idx="3">
                  <c:v>Sciences de la vie et de la terre</c:v>
                </c:pt>
                <c:pt idx="4">
                  <c:v>Histoire-géographie, géopolitique et sciences politiques</c:v>
                </c:pt>
              </c:strCache>
            </c:strRef>
          </c:cat>
          <c:val>
            <c:numRef>
              <c:f>'4.09 Graphique 1'!$F$6:$F$10</c:f>
              <c:numCache>
                <c:formatCode>General</c:formatCode>
                <c:ptCount val="5"/>
                <c:pt idx="0">
                  <c:v>39.700000000000003</c:v>
                </c:pt>
                <c:pt idx="1">
                  <c:v>33.1</c:v>
                </c:pt>
                <c:pt idx="2">
                  <c:v>28.5</c:v>
                </c:pt>
                <c:pt idx="3">
                  <c:v>26.2</c:v>
                </c:pt>
                <c:pt idx="4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F-445E-B38A-77A1DE22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90968"/>
        <c:axId val="1"/>
      </c:barChart>
      <c:catAx>
        <c:axId val="341390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crossAx val="3413909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3</xdr:row>
      <xdr:rowOff>95250</xdr:rowOff>
    </xdr:from>
    <xdr:to>
      <xdr:col>14</xdr:col>
      <xdr:colOff>523875</xdr:colOff>
      <xdr:row>30</xdr:row>
      <xdr:rowOff>85724</xdr:rowOff>
    </xdr:to>
    <xdr:graphicFrame macro="">
      <xdr:nvGraphicFramePr>
        <xdr:cNvPr id="2068" name="Graphique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A96"/>
  <sheetViews>
    <sheetView showGridLines="0" zoomScaleNormal="100" zoomScaleSheetLayoutView="110" workbookViewId="0">
      <selection activeCell="A15" sqref="A15"/>
    </sheetView>
  </sheetViews>
  <sheetFormatPr baseColWidth="10" defaultRowHeight="12.75" x14ac:dyDescent="0.2"/>
  <cols>
    <col min="1" max="1" width="90.7109375" style="17" customWidth="1"/>
    <col min="2" max="16384" width="11.42578125" style="17"/>
  </cols>
  <sheetData>
    <row r="1" spans="1:1" x14ac:dyDescent="0.2">
      <c r="A1" s="16" t="s">
        <v>47</v>
      </c>
    </row>
    <row r="2" spans="1:1" x14ac:dyDescent="0.2">
      <c r="A2" s="18" t="s">
        <v>42</v>
      </c>
    </row>
    <row r="3" spans="1:1" x14ac:dyDescent="0.2">
      <c r="A3" s="24">
        <v>45982</v>
      </c>
    </row>
    <row r="4" spans="1:1" ht="33" customHeight="1" thickBot="1" x14ac:dyDescent="0.35">
      <c r="A4" s="25" t="s">
        <v>43</v>
      </c>
    </row>
    <row r="5" spans="1:1" ht="33" customHeight="1" thickTop="1" x14ac:dyDescent="0.2"/>
    <row r="6" spans="1:1" ht="33" customHeight="1" x14ac:dyDescent="0.2">
      <c r="A6" s="26" t="s">
        <v>44</v>
      </c>
    </row>
    <row r="7" spans="1:1" x14ac:dyDescent="0.2">
      <c r="A7" s="27" t="s">
        <v>45</v>
      </c>
    </row>
    <row r="8" spans="1:1" x14ac:dyDescent="0.2">
      <c r="A8" s="27"/>
    </row>
    <row r="9" spans="1:1" ht="17.25" thickBot="1" x14ac:dyDescent="0.25">
      <c r="A9" s="47" t="s">
        <v>46</v>
      </c>
    </row>
    <row r="10" spans="1:1" ht="13.5" thickTop="1" x14ac:dyDescent="0.2">
      <c r="A10" s="19"/>
    </row>
    <row r="11" spans="1:1" s="20" customFormat="1" ht="34.9" customHeight="1" x14ac:dyDescent="0.2"/>
    <row r="12" spans="1:1" s="20" customFormat="1" ht="35.1" customHeight="1" x14ac:dyDescent="0.2">
      <c r="A12" s="48" t="s">
        <v>28</v>
      </c>
    </row>
    <row r="13" spans="1:1" s="20" customFormat="1" x14ac:dyDescent="0.2">
      <c r="A13" s="21" t="s">
        <v>39</v>
      </c>
    </row>
    <row r="14" spans="1:1" s="20" customFormat="1" x14ac:dyDescent="0.2">
      <c r="A14" s="21" t="s">
        <v>53</v>
      </c>
    </row>
    <row r="15" spans="1:1" s="20" customFormat="1" x14ac:dyDescent="0.2">
      <c r="A15" s="21"/>
    </row>
    <row r="16" spans="1:1" s="20" customFormat="1" x14ac:dyDescent="0.2">
      <c r="A16" s="21"/>
    </row>
    <row r="17" spans="1:1" s="20" customFormat="1" x14ac:dyDescent="0.2">
      <c r="A17" s="21"/>
    </row>
    <row r="18" spans="1:1" s="20" customFormat="1" x14ac:dyDescent="0.2">
      <c r="A18" s="21"/>
    </row>
    <row r="19" spans="1:1" s="20" customFormat="1" x14ac:dyDescent="0.2">
      <c r="A19" s="21"/>
    </row>
    <row r="20" spans="1:1" s="20" customFormat="1" x14ac:dyDescent="0.2">
      <c r="A20" s="21"/>
    </row>
    <row r="21" spans="1:1" s="20" customFormat="1" ht="35.1" customHeight="1" x14ac:dyDescent="0.2">
      <c r="A21" s="49" t="s">
        <v>29</v>
      </c>
    </row>
    <row r="22" spans="1:1" s="20" customFormat="1" ht="22.5" x14ac:dyDescent="0.2">
      <c r="A22" s="50" t="s">
        <v>51</v>
      </c>
    </row>
    <row r="23" spans="1:1" s="20" customFormat="1" ht="35.1" customHeight="1" x14ac:dyDescent="0.2">
      <c r="A23" s="51" t="s">
        <v>30</v>
      </c>
    </row>
    <row r="24" spans="1:1" s="20" customFormat="1" x14ac:dyDescent="0.2">
      <c r="A24" s="52" t="s">
        <v>52</v>
      </c>
    </row>
    <row r="25" spans="1:1" s="20" customFormat="1" ht="35.1" customHeight="1" x14ac:dyDescent="0.2">
      <c r="A25" s="53" t="s">
        <v>31</v>
      </c>
    </row>
    <row r="26" spans="1:1" s="20" customFormat="1" x14ac:dyDescent="0.2">
      <c r="A26" s="54" t="s">
        <v>32</v>
      </c>
    </row>
    <row r="27" spans="1:1" s="20" customFormat="1" x14ac:dyDescent="0.2"/>
    <row r="28" spans="1:1" s="20" customFormat="1" ht="22.5" x14ac:dyDescent="0.2">
      <c r="A28" s="22" t="s">
        <v>33</v>
      </c>
    </row>
    <row r="29" spans="1:1" s="20" customFormat="1" x14ac:dyDescent="0.2">
      <c r="A29" s="23"/>
    </row>
    <row r="30" spans="1:1" s="20" customFormat="1" x14ac:dyDescent="0.2">
      <c r="A30" s="49" t="s">
        <v>34</v>
      </c>
    </row>
    <row r="31" spans="1:1" s="20" customFormat="1" x14ac:dyDescent="0.2">
      <c r="A31" s="23"/>
    </row>
    <row r="32" spans="1:1" s="20" customFormat="1" x14ac:dyDescent="0.2">
      <c r="A32" s="23" t="s">
        <v>35</v>
      </c>
    </row>
    <row r="33" spans="1:1" s="20" customFormat="1" x14ac:dyDescent="0.2">
      <c r="A33" s="23" t="s">
        <v>36</v>
      </c>
    </row>
    <row r="34" spans="1:1" s="20" customFormat="1" x14ac:dyDescent="0.2">
      <c r="A34" s="23" t="s">
        <v>37</v>
      </c>
    </row>
    <row r="35" spans="1:1" s="20" customFormat="1" x14ac:dyDescent="0.2">
      <c r="A35" s="23" t="s">
        <v>38</v>
      </c>
    </row>
    <row r="36" spans="1:1" s="20" customFormat="1" x14ac:dyDescent="0.2"/>
    <row r="37" spans="1:1" s="20" customFormat="1" x14ac:dyDescent="0.2"/>
    <row r="38" spans="1:1" s="20" customFormat="1" x14ac:dyDescent="0.2"/>
    <row r="39" spans="1:1" x14ac:dyDescent="0.2">
      <c r="A39" s="20"/>
    </row>
    <row r="40" spans="1:1" x14ac:dyDescent="0.2">
      <c r="A40" s="20"/>
    </row>
    <row r="41" spans="1:1" x14ac:dyDescent="0.2">
      <c r="A41" s="20"/>
    </row>
    <row r="42" spans="1:1" x14ac:dyDescent="0.2">
      <c r="A42" s="20"/>
    </row>
    <row r="43" spans="1:1" x14ac:dyDescent="0.2">
      <c r="A43" s="20"/>
    </row>
    <row r="44" spans="1:1" x14ac:dyDescent="0.2">
      <c r="A44" s="20"/>
    </row>
    <row r="45" spans="1:1" x14ac:dyDescent="0.2">
      <c r="A45" s="20"/>
    </row>
    <row r="46" spans="1:1" x14ac:dyDescent="0.2">
      <c r="A46" s="20"/>
    </row>
    <row r="47" spans="1:1" x14ac:dyDescent="0.2">
      <c r="A47" s="20"/>
    </row>
    <row r="48" spans="1:1" x14ac:dyDescent="0.2">
      <c r="A48" s="20"/>
    </row>
    <row r="49" spans="1:1" x14ac:dyDescent="0.2">
      <c r="A49" s="20"/>
    </row>
    <row r="50" spans="1:1" x14ac:dyDescent="0.2">
      <c r="A50" s="20"/>
    </row>
    <row r="51" spans="1:1" x14ac:dyDescent="0.2">
      <c r="A51" s="20"/>
    </row>
    <row r="52" spans="1:1" x14ac:dyDescent="0.2">
      <c r="A52" s="20"/>
    </row>
    <row r="53" spans="1:1" x14ac:dyDescent="0.2">
      <c r="A53" s="20"/>
    </row>
    <row r="54" spans="1:1" x14ac:dyDescent="0.2">
      <c r="A54" s="20"/>
    </row>
    <row r="55" spans="1:1" x14ac:dyDescent="0.2">
      <c r="A55" s="20"/>
    </row>
    <row r="56" spans="1:1" x14ac:dyDescent="0.2">
      <c r="A56" s="20"/>
    </row>
    <row r="57" spans="1:1" x14ac:dyDescent="0.2">
      <c r="A57" s="20"/>
    </row>
    <row r="58" spans="1:1" x14ac:dyDescent="0.2">
      <c r="A58" s="20"/>
    </row>
    <row r="59" spans="1:1" x14ac:dyDescent="0.2">
      <c r="A59" s="20"/>
    </row>
    <row r="60" spans="1:1" x14ac:dyDescent="0.2">
      <c r="A60" s="20"/>
    </row>
    <row r="61" spans="1:1" x14ac:dyDescent="0.2">
      <c r="A61" s="20"/>
    </row>
    <row r="62" spans="1:1" x14ac:dyDescent="0.2">
      <c r="A62" s="20"/>
    </row>
    <row r="63" spans="1:1" x14ac:dyDescent="0.2">
      <c r="A63" s="20"/>
    </row>
    <row r="64" spans="1:1" x14ac:dyDescent="0.2">
      <c r="A64" s="20"/>
    </row>
    <row r="65" spans="1:1" x14ac:dyDescent="0.2">
      <c r="A65" s="20"/>
    </row>
    <row r="66" spans="1:1" x14ac:dyDescent="0.2">
      <c r="A66" s="20"/>
    </row>
    <row r="67" spans="1:1" x14ac:dyDescent="0.2">
      <c r="A67" s="20"/>
    </row>
    <row r="68" spans="1:1" x14ac:dyDescent="0.2">
      <c r="A68" s="20"/>
    </row>
    <row r="69" spans="1:1" x14ac:dyDescent="0.2">
      <c r="A69" s="20"/>
    </row>
    <row r="70" spans="1:1" x14ac:dyDescent="0.2">
      <c r="A70" s="20"/>
    </row>
    <row r="71" spans="1:1" x14ac:dyDescent="0.2">
      <c r="A71" s="20"/>
    </row>
    <row r="72" spans="1:1" x14ac:dyDescent="0.2">
      <c r="A72" s="20"/>
    </row>
    <row r="73" spans="1:1" x14ac:dyDescent="0.2">
      <c r="A73" s="20"/>
    </row>
    <row r="74" spans="1:1" x14ac:dyDescent="0.2">
      <c r="A74" s="20"/>
    </row>
    <row r="75" spans="1:1" x14ac:dyDescent="0.2">
      <c r="A75" s="20"/>
    </row>
    <row r="76" spans="1:1" x14ac:dyDescent="0.2">
      <c r="A76" s="20"/>
    </row>
    <row r="77" spans="1:1" x14ac:dyDescent="0.2">
      <c r="A77" s="20"/>
    </row>
    <row r="78" spans="1:1" x14ac:dyDescent="0.2">
      <c r="A78" s="20"/>
    </row>
    <row r="79" spans="1:1" x14ac:dyDescent="0.2">
      <c r="A79" s="20"/>
    </row>
    <row r="80" spans="1:1" x14ac:dyDescent="0.2">
      <c r="A80" s="20"/>
    </row>
    <row r="81" spans="1:1" x14ac:dyDescent="0.2">
      <c r="A81" s="20"/>
    </row>
    <row r="82" spans="1:1" x14ac:dyDescent="0.2">
      <c r="A82" s="20"/>
    </row>
    <row r="83" spans="1:1" x14ac:dyDescent="0.2">
      <c r="A83" s="20"/>
    </row>
    <row r="84" spans="1:1" x14ac:dyDescent="0.2">
      <c r="A84" s="20"/>
    </row>
    <row r="85" spans="1:1" x14ac:dyDescent="0.2">
      <c r="A85" s="20"/>
    </row>
    <row r="86" spans="1:1" x14ac:dyDescent="0.2">
      <c r="A86" s="20"/>
    </row>
    <row r="87" spans="1:1" x14ac:dyDescent="0.2">
      <c r="A87" s="20"/>
    </row>
    <row r="88" spans="1:1" x14ac:dyDescent="0.2">
      <c r="A88" s="20"/>
    </row>
    <row r="89" spans="1:1" x14ac:dyDescent="0.2">
      <c r="A89" s="20"/>
    </row>
    <row r="90" spans="1:1" x14ac:dyDescent="0.2">
      <c r="A90" s="20"/>
    </row>
    <row r="91" spans="1:1" x14ac:dyDescent="0.2">
      <c r="A91" s="20"/>
    </row>
    <row r="92" spans="1:1" x14ac:dyDescent="0.2">
      <c r="A92" s="20"/>
    </row>
    <row r="93" spans="1:1" x14ac:dyDescent="0.2">
      <c r="A93" s="20"/>
    </row>
    <row r="94" spans="1:1" x14ac:dyDescent="0.2">
      <c r="A94" s="20"/>
    </row>
    <row r="95" spans="1:1" x14ac:dyDescent="0.2">
      <c r="A95" s="20"/>
    </row>
    <row r="96" spans="1:1" x14ac:dyDescent="0.2">
      <c r="A96" s="20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25"/>
  <sheetViews>
    <sheetView showGridLines="0" zoomScaleNormal="100" workbookViewId="0">
      <selection activeCell="C15" sqref="C15"/>
    </sheetView>
  </sheetViews>
  <sheetFormatPr baseColWidth="10" defaultRowHeight="12.75" x14ac:dyDescent="0.2"/>
  <cols>
    <col min="1" max="1" width="27.42578125" customWidth="1"/>
    <col min="2" max="2" width="8.7109375" customWidth="1"/>
    <col min="3" max="3" width="8" customWidth="1"/>
    <col min="4" max="4" width="8.28515625" customWidth="1"/>
    <col min="5" max="5" width="9.140625" customWidth="1"/>
    <col min="6" max="6" width="6.85546875" customWidth="1"/>
  </cols>
  <sheetData>
    <row r="1" spans="1:13" ht="17.25" thickBot="1" x14ac:dyDescent="0.3">
      <c r="A1" s="55" t="str">
        <f>'4.09 Notice'!A9</f>
        <v>4.09 Les enseignements de spécialité en terminale générale : matières</v>
      </c>
    </row>
    <row r="2" spans="1:13" ht="13.5" thickTop="1" x14ac:dyDescent="0.2">
      <c r="B2" s="4"/>
      <c r="C2" s="4"/>
      <c r="D2" s="5"/>
      <c r="M2" s="15"/>
    </row>
    <row r="3" spans="1:13" ht="15" x14ac:dyDescent="0.25">
      <c r="A3" s="56" t="str">
        <f>'4.09 Notice'!A13</f>
        <v>[1] Evolution de la part d'élèves suivant les cinq enseignements de spécialité les plus choisis</v>
      </c>
      <c r="B3" s="4"/>
      <c r="C3" s="4"/>
      <c r="D3" s="5"/>
    </row>
    <row r="4" spans="1:13" x14ac:dyDescent="0.2">
      <c r="A4" s="29"/>
      <c r="B4" s="6"/>
      <c r="C4" s="6"/>
      <c r="D4" s="6"/>
    </row>
    <row r="5" spans="1:13" x14ac:dyDescent="0.2">
      <c r="A5" s="44" t="s">
        <v>0</v>
      </c>
      <c r="B5" s="46">
        <v>2021</v>
      </c>
      <c r="C5" s="46">
        <v>2022</v>
      </c>
      <c r="D5" s="46">
        <v>2023</v>
      </c>
      <c r="E5" s="46">
        <v>2024</v>
      </c>
      <c r="F5" s="46">
        <v>2025</v>
      </c>
    </row>
    <row r="6" spans="1:13" x14ac:dyDescent="0.2">
      <c r="A6" s="57" t="s">
        <v>1</v>
      </c>
      <c r="B6" s="58">
        <v>36.4</v>
      </c>
      <c r="C6" s="58">
        <v>38.523076923076921</v>
      </c>
      <c r="D6" s="58">
        <v>38.9</v>
      </c>
      <c r="E6" s="58">
        <f>+'4.09 Tableau 2'!C6</f>
        <v>39.745145631067963</v>
      </c>
      <c r="F6" s="61">
        <v>39.700000000000003</v>
      </c>
    </row>
    <row r="7" spans="1:13" x14ac:dyDescent="0.2">
      <c r="A7" s="57" t="s">
        <v>14</v>
      </c>
      <c r="B7" s="58">
        <v>30.1</v>
      </c>
      <c r="C7" s="58">
        <v>33.784615384615385</v>
      </c>
      <c r="D7" s="58">
        <v>34.799999999999997</v>
      </c>
      <c r="E7" s="58">
        <f>+'4.09 Tableau 2'!C7</f>
        <v>33.070388349514559</v>
      </c>
      <c r="F7" s="61">
        <v>33.1</v>
      </c>
    </row>
    <row r="8" spans="1:13" x14ac:dyDescent="0.2">
      <c r="A8" s="57" t="s">
        <v>2</v>
      </c>
      <c r="B8" s="58">
        <v>29.6</v>
      </c>
      <c r="C8" s="58">
        <v>27.446153846153848</v>
      </c>
      <c r="D8" s="58">
        <v>28.3</v>
      </c>
      <c r="E8" s="58">
        <f>+'4.09 Tableau 2'!C8</f>
        <v>28.519417475728154</v>
      </c>
      <c r="F8" s="61">
        <v>28.5</v>
      </c>
    </row>
    <row r="9" spans="1:13" x14ac:dyDescent="0.2">
      <c r="A9" s="57" t="s">
        <v>19</v>
      </c>
      <c r="B9" s="28">
        <v>27.3</v>
      </c>
      <c r="C9" s="28">
        <v>23.3</v>
      </c>
      <c r="D9" s="58">
        <v>24.1</v>
      </c>
      <c r="E9" s="58">
        <f>+'4.09 Tableau 2'!C10</f>
        <v>26.21359223300971</v>
      </c>
      <c r="F9" s="61">
        <v>26.2</v>
      </c>
    </row>
    <row r="10" spans="1:13" ht="22.5" x14ac:dyDescent="0.2">
      <c r="A10" s="59" t="s">
        <v>20</v>
      </c>
      <c r="B10" s="60">
        <v>28.8</v>
      </c>
      <c r="C10" s="60">
        <v>29</v>
      </c>
      <c r="D10" s="58">
        <v>27.9</v>
      </c>
      <c r="E10" s="58">
        <f>+'4.09 Tableau 2'!C9</f>
        <v>24.635922330097088</v>
      </c>
      <c r="F10" s="61">
        <v>24.6</v>
      </c>
    </row>
    <row r="11" spans="1:13" x14ac:dyDescent="0.2">
      <c r="A11" s="30"/>
      <c r="B11" s="45"/>
      <c r="C11" s="30"/>
    </row>
    <row r="12" spans="1:13" x14ac:dyDescent="0.2">
      <c r="A12" s="1" t="s">
        <v>40</v>
      </c>
    </row>
    <row r="13" spans="1:13" ht="61.5" customHeight="1" x14ac:dyDescent="0.2">
      <c r="A13" s="65" t="s">
        <v>27</v>
      </c>
      <c r="B13" s="65"/>
      <c r="C13" s="65"/>
    </row>
    <row r="14" spans="1:13" x14ac:dyDescent="0.2">
      <c r="A14" s="2" t="s">
        <v>41</v>
      </c>
    </row>
    <row r="15" spans="1:13" x14ac:dyDescent="0.2">
      <c r="C15" s="15"/>
    </row>
    <row r="21" spans="1:3" x14ac:dyDescent="0.2">
      <c r="A21" s="7"/>
      <c r="B21" s="7"/>
      <c r="C21" s="10"/>
    </row>
    <row r="22" spans="1:3" x14ac:dyDescent="0.2">
      <c r="A22" s="7"/>
      <c r="B22" s="7"/>
      <c r="C22" s="10"/>
    </row>
    <row r="23" spans="1:3" x14ac:dyDescent="0.2">
      <c r="A23" s="7"/>
      <c r="B23" s="7"/>
      <c r="C23" s="10"/>
    </row>
    <row r="24" spans="1:3" x14ac:dyDescent="0.2">
      <c r="A24" s="7"/>
      <c r="B24" s="7"/>
      <c r="C24" s="14"/>
    </row>
    <row r="25" spans="1:3" x14ac:dyDescent="0.2">
      <c r="A25" s="7"/>
      <c r="B25" s="7"/>
      <c r="C25" s="10"/>
    </row>
  </sheetData>
  <mergeCells count="1">
    <mergeCell ref="A13:C13"/>
  </mergeCells>
  <pageMargins left="0.7" right="0.7" top="0.75" bottom="0.75" header="0.3" footer="0.3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49"/>
  <sheetViews>
    <sheetView showGridLines="0" tabSelected="1" zoomScaleNormal="100" workbookViewId="0">
      <selection activeCell="G15" sqref="G15"/>
    </sheetView>
  </sheetViews>
  <sheetFormatPr baseColWidth="10" defaultRowHeight="12.75" x14ac:dyDescent="0.2"/>
  <cols>
    <col min="1" max="1" width="42.85546875" style="30" customWidth="1"/>
    <col min="2" max="2" width="14.5703125" style="30" bestFit="1" customWidth="1"/>
    <col min="3" max="5" width="16.42578125" style="30" bestFit="1" customWidth="1"/>
    <col min="6" max="16384" width="11.42578125" style="30"/>
  </cols>
  <sheetData>
    <row r="1" spans="1:7" ht="17.25" customHeight="1" thickBot="1" x14ac:dyDescent="0.3">
      <c r="A1" s="66" t="str">
        <f>'4.09 Notice'!A9</f>
        <v>4.09 Les enseignements de spécialité en terminale générale : matières</v>
      </c>
      <c r="B1" s="66"/>
      <c r="C1" s="66"/>
      <c r="D1" s="66"/>
      <c r="E1" s="66"/>
    </row>
    <row r="2" spans="1:7" ht="13.5" thickTop="1" x14ac:dyDescent="0.2">
      <c r="B2" s="31"/>
      <c r="C2" s="31"/>
      <c r="D2" s="31"/>
      <c r="E2" s="5"/>
    </row>
    <row r="3" spans="1:7" ht="15" x14ac:dyDescent="0.25">
      <c r="A3" s="56" t="str">
        <f>'4.09 Notice'!A14</f>
        <v>[2] Effectifs d'élèves de terminale générale par enseignement de spécialité à la rentrée 2025</v>
      </c>
      <c r="B3" s="32"/>
      <c r="C3" s="32"/>
      <c r="D3" s="32"/>
      <c r="E3" s="32"/>
    </row>
    <row r="4" spans="1:7" x14ac:dyDescent="0.2">
      <c r="A4" s="3"/>
      <c r="B4" s="3"/>
      <c r="C4" s="3"/>
      <c r="D4" s="3"/>
      <c r="E4" s="3"/>
    </row>
    <row r="5" spans="1:7" ht="72" x14ac:dyDescent="0.2">
      <c r="A5" s="44" t="s">
        <v>0</v>
      </c>
      <c r="B5" s="42" t="s">
        <v>21</v>
      </c>
      <c r="C5" s="43" t="s">
        <v>22</v>
      </c>
      <c r="D5" s="42" t="s">
        <v>24</v>
      </c>
      <c r="E5" s="42" t="s">
        <v>23</v>
      </c>
      <c r="F5" s="42" t="s">
        <v>25</v>
      </c>
      <c r="G5" s="64" t="s">
        <v>54</v>
      </c>
    </row>
    <row r="6" spans="1:7" x14ac:dyDescent="0.2">
      <c r="A6" s="7" t="s">
        <v>1</v>
      </c>
      <c r="B6" s="62">
        <v>655</v>
      </c>
      <c r="C6" s="63">
        <f>+B6/1648*100</f>
        <v>39.745145631067963</v>
      </c>
      <c r="D6" s="63">
        <f>270/B6*100</f>
        <v>41.221374045801525</v>
      </c>
      <c r="E6" s="63">
        <f>385/B6*100</f>
        <v>58.778625954198475</v>
      </c>
      <c r="F6" s="63">
        <f>270/1648*100</f>
        <v>16.38349514563107</v>
      </c>
      <c r="G6" s="63">
        <v>38.713667285095852</v>
      </c>
    </row>
    <row r="7" spans="1:7" x14ac:dyDescent="0.2">
      <c r="A7" s="7" t="s">
        <v>14</v>
      </c>
      <c r="B7" s="62">
        <v>545</v>
      </c>
      <c r="C7" s="63">
        <f t="shared" ref="C7:C14" si="0">+B7/1648*100</f>
        <v>33.070388349514559</v>
      </c>
      <c r="D7" s="63">
        <f>304/B7*100</f>
        <v>55.779816513761475</v>
      </c>
      <c r="E7" s="63">
        <f>241/B7*100</f>
        <v>44.220183486238533</v>
      </c>
      <c r="F7" s="63">
        <f>304/1648*100</f>
        <v>18.446601941747574</v>
      </c>
      <c r="G7" s="63">
        <v>30.179344465058751</v>
      </c>
    </row>
    <row r="8" spans="1:7" x14ac:dyDescent="0.2">
      <c r="A8" s="7" t="s">
        <v>2</v>
      </c>
      <c r="B8" s="62">
        <v>470</v>
      </c>
      <c r="C8" s="63">
        <f t="shared" si="0"/>
        <v>28.519417475728154</v>
      </c>
      <c r="D8" s="63">
        <f>214/B8*100</f>
        <v>45.531914893617021</v>
      </c>
      <c r="E8" s="63">
        <f>256/B8*100</f>
        <v>54.468085106382979</v>
      </c>
      <c r="F8" s="63">
        <f>214/1648*100</f>
        <v>12.985436893203882</v>
      </c>
      <c r="G8" s="63">
        <v>29.80828695114409</v>
      </c>
    </row>
    <row r="9" spans="1:7" x14ac:dyDescent="0.2">
      <c r="A9" s="7" t="s">
        <v>20</v>
      </c>
      <c r="B9" s="62">
        <v>406</v>
      </c>
      <c r="C9" s="63">
        <f t="shared" si="0"/>
        <v>24.635922330097088</v>
      </c>
      <c r="D9" s="63">
        <f>229/B9*100</f>
        <v>56.403940886699509</v>
      </c>
      <c r="E9" s="63">
        <f>177/B9*100</f>
        <v>43.596059113300498</v>
      </c>
      <c r="F9" s="63">
        <f>229/1648*100</f>
        <v>13.895631067961164</v>
      </c>
      <c r="G9" s="63">
        <v>29.18985776128633</v>
      </c>
    </row>
    <row r="10" spans="1:7" ht="12" customHeight="1" x14ac:dyDescent="0.2">
      <c r="A10" s="7" t="s">
        <v>15</v>
      </c>
      <c r="B10" s="62">
        <v>432</v>
      </c>
      <c r="C10" s="63">
        <f t="shared" si="0"/>
        <v>26.21359223300971</v>
      </c>
      <c r="D10" s="63">
        <f>261/B10*100</f>
        <v>60.416666666666664</v>
      </c>
      <c r="E10" s="63">
        <f>171/B10*100</f>
        <v>39.583333333333329</v>
      </c>
      <c r="F10" s="63">
        <f>261/1648*100</f>
        <v>15.8373786407767</v>
      </c>
      <c r="G10" s="63">
        <v>24.056895485466914</v>
      </c>
    </row>
    <row r="11" spans="1:7" ht="13.5" customHeight="1" x14ac:dyDescent="0.2">
      <c r="A11" s="7" t="s">
        <v>13</v>
      </c>
      <c r="B11" s="62">
        <v>383</v>
      </c>
      <c r="C11" s="63">
        <f t="shared" si="0"/>
        <v>23.240291262135923</v>
      </c>
      <c r="D11" s="63">
        <f>243/B11*100</f>
        <v>63.446475195822451</v>
      </c>
      <c r="E11" s="63">
        <f>140/B11*100</f>
        <v>36.553524804177542</v>
      </c>
      <c r="F11" s="63">
        <f>243/1648*100</f>
        <v>14.74514563106796</v>
      </c>
      <c r="G11" s="63">
        <v>23.623995052566482</v>
      </c>
    </row>
    <row r="12" spans="1:7" x14ac:dyDescent="0.2">
      <c r="A12" s="7" t="s">
        <v>3</v>
      </c>
      <c r="B12" s="62">
        <v>163</v>
      </c>
      <c r="C12" s="63">
        <f t="shared" si="0"/>
        <v>9.8907766990291268</v>
      </c>
      <c r="D12" s="63">
        <f>139/B12*100</f>
        <v>85.276073619631902</v>
      </c>
      <c r="E12" s="63">
        <f>24/B12*100</f>
        <v>14.723926380368098</v>
      </c>
      <c r="F12" s="63">
        <f>139/1648*100</f>
        <v>8.4344660194174761</v>
      </c>
      <c r="G12" s="63">
        <v>9.400123685837972</v>
      </c>
    </row>
    <row r="13" spans="1:7" x14ac:dyDescent="0.2">
      <c r="A13" s="7" t="s">
        <v>4</v>
      </c>
      <c r="B13" s="62">
        <v>43</v>
      </c>
      <c r="C13" s="63">
        <f t="shared" si="0"/>
        <v>2.6092233009708736</v>
      </c>
      <c r="D13" s="63">
        <f>2/B13*100</f>
        <v>4.6511627906976747</v>
      </c>
      <c r="E13" s="63">
        <f>41/B13*100</f>
        <v>95.348837209302332</v>
      </c>
      <c r="F13" s="63">
        <f>2/1648*100</f>
        <v>0.12135922330097086</v>
      </c>
      <c r="G13" s="63">
        <v>3.2776747062461351</v>
      </c>
    </row>
    <row r="14" spans="1:7" x14ac:dyDescent="0.2">
      <c r="A14" s="7" t="s">
        <v>49</v>
      </c>
      <c r="B14" s="62">
        <v>35</v>
      </c>
      <c r="C14" s="63">
        <f t="shared" si="0"/>
        <v>2.1237864077669903</v>
      </c>
      <c r="D14" s="63">
        <f>15/B14*100</f>
        <v>42.857142857142854</v>
      </c>
      <c r="E14" s="63">
        <f>20/B14*100</f>
        <v>57.142857142857139</v>
      </c>
      <c r="F14" s="63">
        <f>15/1648*100</f>
        <v>0.91019417475728148</v>
      </c>
      <c r="G14" s="63">
        <v>1.9</v>
      </c>
    </row>
    <row r="15" spans="1:7" x14ac:dyDescent="0.2">
      <c r="A15" s="7" t="s">
        <v>6</v>
      </c>
      <c r="B15" s="62">
        <v>55</v>
      </c>
      <c r="C15" s="63">
        <f t="shared" ref="C15:C20" si="1">+B15/1648*100</f>
        <v>3.337378640776699</v>
      </c>
      <c r="D15" s="63">
        <f>41/B15*100</f>
        <v>74.545454545454547</v>
      </c>
      <c r="E15" s="63">
        <f>14/B15*100</f>
        <v>25.454545454545453</v>
      </c>
      <c r="F15" s="63">
        <f>41/1648*100</f>
        <v>2.487864077669903</v>
      </c>
      <c r="G15" s="63">
        <v>4.5145330859616575</v>
      </c>
    </row>
    <row r="16" spans="1:7" x14ac:dyDescent="0.2">
      <c r="A16" s="7" t="s">
        <v>5</v>
      </c>
      <c r="B16" s="62">
        <v>25</v>
      </c>
      <c r="C16" s="63">
        <f t="shared" si="1"/>
        <v>1.516990291262136</v>
      </c>
      <c r="D16" s="63">
        <f>5/B16*100</f>
        <v>20</v>
      </c>
      <c r="E16" s="63">
        <f>20/B16*100</f>
        <v>80</v>
      </c>
      <c r="F16" s="63">
        <f>5/1648*100</f>
        <v>0.30339805825242716</v>
      </c>
      <c r="G16" s="63">
        <v>1.0513296227581941</v>
      </c>
    </row>
    <row r="17" spans="1:7" x14ac:dyDescent="0.2">
      <c r="A17" s="7" t="s">
        <v>7</v>
      </c>
      <c r="B17" s="62">
        <v>48</v>
      </c>
      <c r="C17" s="63">
        <f t="shared" si="1"/>
        <v>2.912621359223301</v>
      </c>
      <c r="D17" s="63">
        <f>25/B17*100</f>
        <v>52.083333333333336</v>
      </c>
      <c r="E17" s="63">
        <f>23/B17*100</f>
        <v>47.916666666666671</v>
      </c>
      <c r="F17" s="63">
        <f>25/1648*100</f>
        <v>1.516990291262136</v>
      </c>
      <c r="G17" s="63">
        <v>2.2263450834879404</v>
      </c>
    </row>
    <row r="18" spans="1:7" x14ac:dyDescent="0.2">
      <c r="A18" s="7" t="s">
        <v>8</v>
      </c>
      <c r="B18" s="62">
        <v>9</v>
      </c>
      <c r="C18" s="63">
        <f t="shared" si="1"/>
        <v>0.54611650485436891</v>
      </c>
      <c r="D18" s="63">
        <f>8/B18*100</f>
        <v>88.888888888888886</v>
      </c>
      <c r="E18" s="63">
        <f>1/B18*100</f>
        <v>11.111111111111111</v>
      </c>
      <c r="F18" s="63">
        <f>8/1648*100</f>
        <v>0.48543689320388345</v>
      </c>
      <c r="G18" s="63">
        <v>0.49474335188620905</v>
      </c>
    </row>
    <row r="19" spans="1:7" x14ac:dyDescent="0.2">
      <c r="A19" s="7" t="s">
        <v>9</v>
      </c>
      <c r="B19" s="62">
        <v>16</v>
      </c>
      <c r="C19" s="63">
        <f t="shared" si="1"/>
        <v>0.97087378640776689</v>
      </c>
      <c r="D19" s="63">
        <f>15/B19*100</f>
        <v>93.75</v>
      </c>
      <c r="E19" s="63">
        <f>1/B19*100</f>
        <v>6.25</v>
      </c>
      <c r="F19" s="63">
        <f>15/1648*100</f>
        <v>0.91019417475728148</v>
      </c>
      <c r="G19" s="63">
        <v>0.86580086580086579</v>
      </c>
    </row>
    <row r="20" spans="1:7" x14ac:dyDescent="0.2">
      <c r="A20" s="7" t="s">
        <v>10</v>
      </c>
      <c r="B20" s="62">
        <v>11</v>
      </c>
      <c r="C20" s="63">
        <f t="shared" si="1"/>
        <v>0.66747572815533973</v>
      </c>
      <c r="D20" s="63">
        <f>7/B20*100</f>
        <v>63.636363636363633</v>
      </c>
      <c r="E20" s="63">
        <f>4/B20*100</f>
        <v>36.363636363636367</v>
      </c>
      <c r="F20" s="63">
        <f>7/1648*100</f>
        <v>0.42475728155339804</v>
      </c>
      <c r="G20" s="63">
        <v>0.80395794681508959</v>
      </c>
    </row>
    <row r="21" spans="1:7" x14ac:dyDescent="0.2">
      <c r="A21" s="7" t="s">
        <v>11</v>
      </c>
      <c r="B21" s="9">
        <v>13</v>
      </c>
      <c r="C21" s="10">
        <f>+B21/1617*100</f>
        <v>0.80395794681508959</v>
      </c>
      <c r="D21" s="10">
        <f>9/B21*100</f>
        <v>69.230769230769226</v>
      </c>
      <c r="E21" s="10">
        <f>4/B21*100</f>
        <v>30.76923076923077</v>
      </c>
      <c r="F21" s="63">
        <f>7/1648*100</f>
        <v>0.42475728155339804</v>
      </c>
    </row>
    <row r="22" spans="1:7" x14ac:dyDescent="0.2">
      <c r="A22" s="7" t="s">
        <v>18</v>
      </c>
      <c r="B22" s="9"/>
      <c r="C22" s="10"/>
      <c r="D22" s="10"/>
      <c r="E22" s="10"/>
      <c r="F22" s="10"/>
    </row>
    <row r="23" spans="1:7" x14ac:dyDescent="0.2">
      <c r="A23" s="7" t="s">
        <v>17</v>
      </c>
      <c r="B23" s="9"/>
      <c r="C23" s="10"/>
      <c r="D23" s="10"/>
      <c r="E23" s="10"/>
      <c r="F23" s="10"/>
    </row>
    <row r="24" spans="1:7" x14ac:dyDescent="0.2">
      <c r="A24" s="7" t="s">
        <v>12</v>
      </c>
      <c r="B24" s="9"/>
      <c r="C24" s="10"/>
      <c r="D24" s="10"/>
      <c r="E24" s="10"/>
      <c r="F24" s="10"/>
    </row>
    <row r="25" spans="1:7" x14ac:dyDescent="0.2">
      <c r="A25" s="33" t="s">
        <v>16</v>
      </c>
      <c r="B25" s="33"/>
      <c r="C25" s="33"/>
      <c r="D25" s="34"/>
      <c r="E25" s="34"/>
      <c r="F25" s="34"/>
    </row>
    <row r="26" spans="1:7" x14ac:dyDescent="0.2">
      <c r="A26" s="33"/>
      <c r="B26" s="33"/>
      <c r="C26" s="33"/>
      <c r="D26" s="34"/>
      <c r="E26" s="34"/>
      <c r="F26" s="34"/>
    </row>
    <row r="27" spans="1:7" x14ac:dyDescent="0.2">
      <c r="A27" s="1" t="s">
        <v>40</v>
      </c>
      <c r="B27" s="9"/>
      <c r="C27" s="10"/>
      <c r="D27" s="10"/>
      <c r="E27" s="35"/>
      <c r="F27" s="36"/>
    </row>
    <row r="28" spans="1:7" x14ac:dyDescent="0.2">
      <c r="A28" s="37"/>
    </row>
    <row r="29" spans="1:7" ht="24.75" customHeight="1" x14ac:dyDescent="0.2">
      <c r="A29" s="38" t="s">
        <v>48</v>
      </c>
    </row>
    <row r="30" spans="1:7" x14ac:dyDescent="0.2">
      <c r="A30" s="39" t="s">
        <v>26</v>
      </c>
    </row>
    <row r="31" spans="1:7" x14ac:dyDescent="0.2">
      <c r="A31" s="40" t="s">
        <v>50</v>
      </c>
    </row>
    <row r="32" spans="1:7" x14ac:dyDescent="0.2">
      <c r="A32" s="7"/>
      <c r="B32" s="9"/>
      <c r="C32" s="10"/>
      <c r="D32" s="10"/>
      <c r="E32" s="10"/>
    </row>
    <row r="33" spans="1:5" x14ac:dyDescent="0.2">
      <c r="A33" s="7"/>
      <c r="B33" s="9"/>
      <c r="C33" s="10"/>
      <c r="D33" s="10"/>
      <c r="E33" s="10"/>
    </row>
    <row r="34" spans="1:5" x14ac:dyDescent="0.2">
      <c r="A34" s="7"/>
      <c r="B34" s="9"/>
      <c r="C34" s="10"/>
      <c r="D34" s="10"/>
      <c r="E34" s="10"/>
    </row>
    <row r="35" spans="1:5" x14ac:dyDescent="0.2">
      <c r="A35" s="7"/>
      <c r="B35" s="9"/>
      <c r="C35" s="10"/>
      <c r="D35" s="10"/>
      <c r="E35" s="10"/>
    </row>
    <row r="36" spans="1:5" x14ac:dyDescent="0.2">
      <c r="A36" s="8"/>
      <c r="B36" s="11"/>
      <c r="C36" s="12"/>
      <c r="D36" s="12"/>
      <c r="E36" s="12"/>
    </row>
    <row r="37" spans="1:5" x14ac:dyDescent="0.2">
      <c r="A37" s="7"/>
      <c r="B37" s="9"/>
      <c r="C37" s="10"/>
      <c r="D37" s="10"/>
      <c r="E37" s="10"/>
    </row>
    <row r="38" spans="1:5" x14ac:dyDescent="0.2">
      <c r="A38" s="7"/>
      <c r="B38" s="9"/>
      <c r="C38" s="10"/>
      <c r="D38" s="10"/>
      <c r="E38" s="10"/>
    </row>
    <row r="39" spans="1:5" x14ac:dyDescent="0.2">
      <c r="A39" s="7"/>
      <c r="B39" s="9"/>
      <c r="C39" s="10"/>
      <c r="D39" s="10"/>
      <c r="E39" s="10"/>
    </row>
    <row r="40" spans="1:5" x14ac:dyDescent="0.2">
      <c r="A40" s="7"/>
      <c r="B40" s="9"/>
      <c r="C40" s="10"/>
      <c r="D40" s="10"/>
      <c r="E40" s="10"/>
    </row>
    <row r="41" spans="1:5" x14ac:dyDescent="0.2">
      <c r="A41" s="7"/>
      <c r="B41" s="9"/>
      <c r="C41" s="10"/>
      <c r="D41" s="10"/>
      <c r="E41" s="10"/>
    </row>
    <row r="42" spans="1:5" x14ac:dyDescent="0.2">
      <c r="A42" s="7"/>
      <c r="B42" s="13"/>
      <c r="C42" s="41"/>
      <c r="D42" s="10"/>
      <c r="E42" s="10"/>
    </row>
    <row r="43" spans="1:5" x14ac:dyDescent="0.2">
      <c r="A43" s="7"/>
      <c r="B43" s="9"/>
      <c r="C43" s="10"/>
      <c r="D43" s="10"/>
      <c r="E43" s="10"/>
    </row>
    <row r="44" spans="1:5" x14ac:dyDescent="0.2">
      <c r="A44" s="7"/>
      <c r="B44" s="9"/>
      <c r="C44" s="10"/>
      <c r="D44" s="10"/>
      <c r="E44" s="10"/>
    </row>
    <row r="45" spans="1:5" x14ac:dyDescent="0.2">
      <c r="A45" s="7"/>
      <c r="B45" s="9"/>
      <c r="C45" s="10"/>
      <c r="D45" s="10"/>
      <c r="E45" s="10"/>
    </row>
    <row r="46" spans="1:5" x14ac:dyDescent="0.2">
      <c r="A46" s="7"/>
      <c r="B46" s="9"/>
      <c r="C46" s="41"/>
      <c r="D46" s="10"/>
      <c r="E46" s="10"/>
    </row>
    <row r="47" spans="1:5" x14ac:dyDescent="0.2">
      <c r="A47" s="7"/>
      <c r="B47" s="9"/>
      <c r="C47" s="10"/>
      <c r="D47" s="10"/>
      <c r="E47" s="10"/>
    </row>
    <row r="48" spans="1:5" x14ac:dyDescent="0.2">
      <c r="A48" s="7"/>
      <c r="B48" s="9"/>
      <c r="C48" s="10"/>
      <c r="D48" s="10"/>
      <c r="E48" s="10"/>
    </row>
    <row r="49" spans="1:5" x14ac:dyDescent="0.2">
      <c r="A49" s="7"/>
      <c r="B49" s="9"/>
      <c r="C49" s="10"/>
      <c r="D49" s="10"/>
      <c r="E49" s="10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1F6519F-40DF-43E1-8DEB-1B7ADC47FC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4.09 Notice</vt:lpstr>
      <vt:lpstr>4.09 Graphique 1</vt:lpstr>
      <vt:lpstr>4.09 Tableau 2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;4.14</dc:title>
  <dc:creator>DEPP-MENJ - Ministère de l'Education nationale et de la Jeunesse;Direction de l'évaluation de la prospective et de la performance</dc:creator>
  <cp:lastModifiedBy>Santa Susini</cp:lastModifiedBy>
  <cp:lastPrinted>2024-11-28T10:20:08Z</cp:lastPrinted>
  <dcterms:created xsi:type="dcterms:W3CDTF">2011-03-01T15:48:32Z</dcterms:created>
  <dcterms:modified xsi:type="dcterms:W3CDTF">2025-11-21T09:25:12Z</dcterms:modified>
  <cp:contentStatus>Publié</cp:contentStatus>
</cp:coreProperties>
</file>