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0490" windowHeight="7605" firstSheet="1" activeTab="3"/>
  </bookViews>
  <sheets>
    <sheet name="3.01 Notice" sheetId="1" r:id="rId1"/>
    <sheet name="3.01 Graphique 1" sheetId="3" r:id="rId2"/>
    <sheet name="3.01 Tableau 2" sheetId="4" r:id="rId3"/>
    <sheet name="3.01 Tableau 3" sheetId="2" r:id="rId4"/>
  </sheets>
  <definedNames>
    <definedName name="_xlnm.Print_Area" localSheetId="1">'3.01 Graphique 1'!$A$1:$O$39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4" l="1"/>
  <c r="K11" i="4"/>
  <c r="K26" i="4"/>
  <c r="K25" i="4"/>
  <c r="K17" i="4"/>
  <c r="K16" i="4"/>
  <c r="K10" i="4" l="1"/>
  <c r="O14" i="3"/>
  <c r="C10" i="4" l="1"/>
  <c r="D10" i="4"/>
  <c r="E10" i="4"/>
  <c r="F10" i="4"/>
  <c r="G10" i="4"/>
  <c r="H10" i="4"/>
  <c r="I10" i="4"/>
  <c r="J10" i="4"/>
  <c r="B10" i="4"/>
  <c r="D7" i="2" l="1"/>
  <c r="D6" i="2"/>
  <c r="F6" i="2" s="1"/>
  <c r="B24" i="4"/>
  <c r="B15" i="4"/>
  <c r="I11" i="4"/>
  <c r="H6" i="2" l="1"/>
  <c r="J25" i="4" l="1"/>
  <c r="H7" i="2" l="1"/>
  <c r="J21" i="4"/>
  <c r="J20" i="4"/>
  <c r="J19" i="4"/>
  <c r="H8" i="2" l="1"/>
  <c r="J16" i="4"/>
  <c r="J26" i="4"/>
  <c r="O13" i="3"/>
  <c r="O12" i="3"/>
  <c r="J11" i="4" l="1"/>
  <c r="J17" i="4"/>
  <c r="J12" i="4"/>
  <c r="D9" i="4"/>
  <c r="E9" i="4"/>
  <c r="F9" i="4"/>
  <c r="G8" i="2" l="1"/>
  <c r="I12" i="4" l="1"/>
  <c r="I17" i="4"/>
  <c r="I26" i="4"/>
  <c r="I25" i="4" l="1"/>
  <c r="I16" i="4"/>
  <c r="A1" i="4" l="1"/>
  <c r="A1" i="3"/>
  <c r="A3" i="4"/>
  <c r="A3" i="3"/>
  <c r="H24" i="4"/>
  <c r="H26" i="4" s="1"/>
  <c r="G24" i="4"/>
  <c r="F24" i="4"/>
  <c r="E24" i="4"/>
  <c r="D24" i="4"/>
  <c r="C24" i="4"/>
  <c r="H15" i="4"/>
  <c r="H16" i="4" s="1"/>
  <c r="G15" i="4"/>
  <c r="F15" i="4"/>
  <c r="E15" i="4"/>
  <c r="D15" i="4"/>
  <c r="C15" i="4"/>
  <c r="H11" i="4"/>
  <c r="H12" i="4"/>
  <c r="G12" i="4"/>
  <c r="F12" i="4"/>
  <c r="E11" i="4"/>
  <c r="D12" i="4"/>
  <c r="C12" i="4"/>
  <c r="B12" i="4"/>
  <c r="O11" i="3"/>
  <c r="O10" i="3"/>
  <c r="O9" i="3"/>
  <c r="O8" i="3"/>
  <c r="O7" i="3"/>
  <c r="O6" i="3"/>
  <c r="O5" i="3"/>
  <c r="O4" i="3"/>
  <c r="B26" i="4" l="1"/>
  <c r="C26" i="4"/>
  <c r="D26" i="4"/>
  <c r="E26" i="4"/>
  <c r="E12" i="4"/>
  <c r="F11" i="4"/>
  <c r="G11" i="4"/>
  <c r="F26" i="4"/>
  <c r="C16" i="4"/>
  <c r="C17" i="4"/>
  <c r="G26" i="4"/>
  <c r="D16" i="4"/>
  <c r="D17" i="4"/>
  <c r="B16" i="4"/>
  <c r="B17" i="4"/>
  <c r="E16" i="4"/>
  <c r="E17" i="4"/>
  <c r="G16" i="4"/>
  <c r="G17" i="4"/>
  <c r="F16" i="4"/>
  <c r="F17" i="4"/>
  <c r="H17" i="4"/>
  <c r="B11" i="4"/>
  <c r="C11" i="4"/>
  <c r="D11" i="4"/>
  <c r="A1" i="2"/>
  <c r="A3" i="2" l="1"/>
  <c r="F7" i="2" l="1"/>
  <c r="B8" i="2"/>
  <c r="C8" i="2" l="1"/>
  <c r="D8" i="2"/>
  <c r="F8" i="2" l="1"/>
</calcChain>
</file>

<file path=xl/sharedStrings.xml><?xml version="1.0" encoding="utf-8"?>
<sst xmlns="http://schemas.openxmlformats.org/spreadsheetml/2006/main" count="80" uniqueCount="70">
  <si>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</si>
  <si>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</si>
  <si>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</si>
  <si>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</si>
  <si>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Sommaire</t>
  </si>
  <si>
    <t>Précisions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</si>
  <si>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</si>
  <si>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</si>
  <si>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</si>
  <si>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-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</si>
  <si>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</si>
  <si>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</si>
  <si>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Catégorie</t>
  </si>
  <si>
    <t>Champ : Région corse</t>
  </si>
  <si>
    <t>Source :</t>
  </si>
  <si>
    <t>Public</t>
  </si>
  <si>
    <t>Privé sous contrat</t>
  </si>
  <si>
    <t>Public et Privé sous contrat</t>
  </si>
  <si>
    <t>Part du public (%)</t>
  </si>
  <si>
    <t>Corse-du-Sud</t>
  </si>
  <si>
    <t>Haute-Corse</t>
  </si>
  <si>
    <t>Corse</t>
  </si>
  <si>
    <t>Constat 1D</t>
  </si>
  <si>
    <t>[1] Évolution des effectifs d'élèves de l'enseignement préélémentaire et élémentaire</t>
  </si>
  <si>
    <t xml:space="preserve">Préélémentaire </t>
  </si>
  <si>
    <t xml:space="preserve">Élémentaire </t>
  </si>
  <si>
    <t>ULIS</t>
  </si>
  <si>
    <t>Ensemble</t>
  </si>
  <si>
    <t>Champ : Région Corse Public + Privé  à partir de 2015</t>
  </si>
  <si>
    <t>Source : DEPP, enquête dans les écoles publiques et privées de l’enseignement préélémentaire et élémentaire (Constat) et Diapre.</t>
  </si>
  <si>
    <t>[2] Évolution des effectifs du premier degré</t>
  </si>
  <si>
    <t xml:space="preserve">  Total</t>
  </si>
  <si>
    <t>Part du privé  (%)</t>
  </si>
  <si>
    <t>Effectif total</t>
  </si>
  <si>
    <t>Très petite section (1)</t>
  </si>
  <si>
    <t>Petite section (1)</t>
  </si>
  <si>
    <t>Moyenne section (1)</t>
  </si>
  <si>
    <t>Grande section (1)</t>
  </si>
  <si>
    <t>CP</t>
  </si>
  <si>
    <t>CE1</t>
  </si>
  <si>
    <t>CE2</t>
  </si>
  <si>
    <t>CM1</t>
  </si>
  <si>
    <t>CM2</t>
  </si>
  <si>
    <t xml:space="preserve">Champ : Région Corse, Public + Privé 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</si>
  <si>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Les données sont collectées par âge et non par niveau pour le préélémentaire. Les effectifs ont été répartis par niveau en faisant correspondre à chaque niveau son âge théorique.</t>
    </r>
  </si>
  <si>
    <t>3.01 Le premier degré : évolution des effectifs</t>
  </si>
  <si>
    <t>Colonne1</t>
  </si>
  <si>
    <t>2016</t>
  </si>
  <si>
    <t>2017</t>
  </si>
  <si>
    <t>2018</t>
  </si>
  <si>
    <t>2019</t>
  </si>
  <si>
    <t>2020</t>
  </si>
  <si>
    <t>2021</t>
  </si>
  <si>
    <t>2022</t>
  </si>
  <si>
    <t>2023</t>
  </si>
  <si>
    <t>Public et Privé sous contrat2022</t>
  </si>
  <si>
    <t>Privé hors contrat</t>
  </si>
  <si>
    <t>Part du préélémentaire (%)</t>
  </si>
  <si>
    <t>Part de l'élémentaire (%)</t>
  </si>
  <si>
    <t>ULIS = Unités localisées pour l'inclusion scolaire.</t>
  </si>
  <si>
    <t>Ensemble premier degré*</t>
  </si>
  <si>
    <t>*y/c 'Enseignement spécialisé + ULIS</t>
  </si>
  <si>
    <t>2024</t>
  </si>
  <si>
    <t>DPSA, RSC 2024</t>
  </si>
  <si>
    <t>[3] Effectifs d'élèves du premier degré par département à la rentrée 2025</t>
  </si>
  <si>
    <t>2025</t>
  </si>
  <si>
    <t>Évolution 2024-2025 (%)</t>
  </si>
  <si>
    <t>-0,9%</t>
  </si>
  <si>
    <t>-1,4%</t>
  </si>
  <si>
    <t>-1,2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</si>
</sst>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[$-F800]dddd\,\ mmmm\ dd\,\ yyyy"/>
    <numFmt numFmtId="165" formatCode="#,##0.0"/>
    <numFmt numFmtId="166" formatCode="0.0%"/>
    <numFmt numFmtId="167" formatCode="#,##0_ ;\-#,##0\ "/>
    <numFmt numFmtId="168" formatCode="0.0"/>
    <numFmt numFmtId="169" formatCode="#,##0.0000"/>
    <numFmt numFmtId="170" formatCode="_(* #,##0.00_);_(* \(#,##0.00\);_(* &quot;-&quot;??_);_(@_)"/>
    <numFmt numFmtId="171" formatCode="_-* #,##0.0_-;\-* #,##0.0_-;_-* &quot;-&quot;??_-;_-@_-"/>
  </numFmts>
  <fonts count="28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color theme="10"/>
      <name val="MS Sans Serif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</font>
    <font>
      <b/>
      <sz val="8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sz val="8"/>
      <color rgb="FFFF0000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8"/>
      <color theme="0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12" fillId="0" borderId="0"/>
    <xf numFmtId="170" fontId="1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6" fillId="0" borderId="0" xfId="5" applyFont="1"/>
    <xf numFmtId="0" fontId="5" fillId="0" borderId="0" xfId="6"/>
    <xf numFmtId="164" fontId="6" fillId="0" borderId="0" xfId="6" applyNumberFormat="1" applyFont="1" applyAlignment="1">
      <alignment horizontal="right" wrapText="1"/>
    </xf>
    <xf numFmtId="0" fontId="2" fillId="0" borderId="1" xfId="2"/>
    <xf numFmtId="0" fontId="5" fillId="0" borderId="0" xfId="5" applyFont="1" applyAlignment="1">
      <alignment horizontal="left" vertical="center" wrapText="1"/>
    </xf>
    <xf numFmtId="0" fontId="7" fillId="0" borderId="0" xfId="7" applyAlignment="1">
      <alignment vertical="center" wrapText="1"/>
    </xf>
    <xf numFmtId="0" fontId="3" fillId="0" borderId="2" xfId="3" applyAlignment="1">
      <alignment vertical="center" wrapText="1"/>
    </xf>
    <xf numFmtId="0" fontId="5" fillId="0" borderId="0" xfId="6" applyFont="1"/>
    <xf numFmtId="0" fontId="6" fillId="0" borderId="0" xfId="6" applyFont="1"/>
    <xf numFmtId="0" fontId="8" fillId="0" borderId="0" xfId="6" applyFont="1" applyFill="1" applyAlignment="1">
      <alignment vertical="center" wrapText="1"/>
    </xf>
    <xf numFmtId="0" fontId="4" fillId="0" borderId="0" xfId="4" applyBorder="1" applyAlignment="1">
      <alignment vertical="center"/>
    </xf>
    <xf numFmtId="0" fontId="9" fillId="0" borderId="0" xfId="6" applyFont="1" applyAlignment="1">
      <alignment wrapText="1"/>
    </xf>
    <xf numFmtId="0" fontId="8" fillId="0" borderId="0" xfId="6" applyFont="1" applyFill="1" applyAlignment="1">
      <alignment vertical="center"/>
    </xf>
    <xf numFmtId="0" fontId="10" fillId="0" borderId="0" xfId="6" applyFont="1" applyAlignment="1">
      <alignment horizontal="justify" vertical="center" wrapText="1"/>
    </xf>
    <xf numFmtId="0" fontId="11" fillId="0" borderId="0" xfId="6" applyFont="1"/>
    <xf numFmtId="0" fontId="11" fillId="0" borderId="0" xfId="6" quotePrefix="1" applyFont="1"/>
    <xf numFmtId="0" fontId="12" fillId="0" borderId="0" xfId="8" applyAlignment="1"/>
    <xf numFmtId="0" fontId="5" fillId="0" borderId="0" xfId="8" applyFont="1"/>
    <xf numFmtId="0" fontId="5" fillId="0" borderId="0" xfId="8" applyFont="1" applyBorder="1"/>
    <xf numFmtId="0" fontId="5" fillId="0" borderId="0" xfId="8" applyFont="1" applyBorder="1" applyAlignment="1">
      <alignment horizontal="right"/>
    </xf>
    <xf numFmtId="0" fontId="11" fillId="0" borderId="0" xfId="8" applyFont="1"/>
    <xf numFmtId="0" fontId="5" fillId="0" borderId="0" xfId="8" applyFont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0" fontId="11" fillId="0" borderId="0" xfId="8" applyFont="1" applyAlignment="1">
      <alignment vertical="center"/>
    </xf>
    <xf numFmtId="0" fontId="11" fillId="0" borderId="0" xfId="0" applyFont="1" applyFill="1" applyAlignment="1">
      <alignment vertical="center"/>
    </xf>
    <xf numFmtId="3" fontId="11" fillId="0" borderId="0" xfId="0" applyNumberFormat="1" applyFont="1" applyFill="1" applyAlignment="1">
      <alignment horizontal="right" vertical="center"/>
    </xf>
    <xf numFmtId="0" fontId="11" fillId="0" borderId="0" xfId="8" applyFont="1" applyBorder="1"/>
    <xf numFmtId="3" fontId="13" fillId="0" borderId="0" xfId="8" applyNumberFormat="1" applyFont="1" applyBorder="1" applyAlignment="1">
      <alignment horizontal="right"/>
    </xf>
    <xf numFmtId="165" fontId="13" fillId="0" borderId="0" xfId="8" applyNumberFormat="1" applyFont="1" applyBorder="1" applyAlignment="1">
      <alignment horizontal="right"/>
    </xf>
    <xf numFmtId="0" fontId="11" fillId="0" borderId="0" xfId="8" applyFont="1" applyBorder="1" applyAlignment="1">
      <alignment horizontal="right"/>
    </xf>
    <xf numFmtId="0" fontId="11" fillId="0" borderId="0" xfId="8" quotePrefix="1" applyFont="1" applyBorder="1"/>
    <xf numFmtId="0" fontId="11" fillId="0" borderId="0" xfId="8" quotePrefix="1" applyFont="1" applyAlignment="1">
      <alignment horizontal="left"/>
    </xf>
    <xf numFmtId="0" fontId="3" fillId="0" borderId="2" xfId="3" applyAlignment="1">
      <alignment vertical="center"/>
    </xf>
    <xf numFmtId="0" fontId="15" fillId="0" borderId="4" xfId="8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11" fillId="0" borderId="0" xfId="1" applyNumberFormat="1" applyFont="1" applyFill="1" applyBorder="1" applyAlignment="1">
      <alignment horizontal="right" vertical="center"/>
    </xf>
    <xf numFmtId="166" fontId="14" fillId="0" borderId="0" xfId="1" applyNumberFormat="1" applyFont="1" applyFill="1" applyAlignment="1">
      <alignment vertical="center"/>
    </xf>
    <xf numFmtId="167" fontId="11" fillId="0" borderId="0" xfId="0" applyNumberFormat="1" applyFont="1" applyFill="1" applyAlignment="1">
      <alignment horizontal="right" vertical="center"/>
    </xf>
    <xf numFmtId="166" fontId="11" fillId="0" borderId="0" xfId="0" applyNumberFormat="1" applyFont="1" applyFill="1" applyAlignment="1">
      <alignment vertical="center"/>
    </xf>
    <xf numFmtId="0" fontId="11" fillId="0" borderId="0" xfId="6" applyFont="1" applyAlignment="1">
      <alignment horizontal="justify" vertical="center" wrapText="1"/>
    </xf>
    <xf numFmtId="0" fontId="10" fillId="0" borderId="4" xfId="8" applyFont="1" applyFill="1" applyBorder="1" applyAlignment="1">
      <alignment vertical="center" wrapText="1"/>
    </xf>
    <xf numFmtId="3" fontId="5" fillId="0" borderId="0" xfId="8" applyNumberFormat="1" applyFont="1" applyBorder="1" applyAlignment="1">
      <alignment horizontal="right"/>
    </xf>
    <xf numFmtId="0" fontId="11" fillId="0" borderId="0" xfId="8" applyFont="1" applyBorder="1" applyAlignment="1">
      <alignment horizontal="center"/>
    </xf>
    <xf numFmtId="0" fontId="11" fillId="0" borderId="0" xfId="8" applyFont="1" applyFill="1" applyBorder="1" applyAlignment="1">
      <alignment horizontal="center"/>
    </xf>
    <xf numFmtId="0" fontId="11" fillId="0" borderId="0" xfId="8" applyFont="1" applyFill="1"/>
    <xf numFmtId="0" fontId="10" fillId="0" borderId="0" xfId="8" applyFont="1" applyFill="1" applyBorder="1" applyAlignment="1">
      <alignment horizontal="center"/>
    </xf>
    <xf numFmtId="0" fontId="11" fillId="0" borderId="4" xfId="8" applyFont="1" applyBorder="1" applyAlignment="1">
      <alignment horizontal="center"/>
    </xf>
    <xf numFmtId="0" fontId="10" fillId="0" borderId="4" xfId="8" applyFont="1" applyBorder="1" applyAlignment="1">
      <alignment horizontal="center"/>
    </xf>
    <xf numFmtId="165" fontId="11" fillId="0" borderId="0" xfId="8" applyNumberFormat="1" applyFont="1" applyFill="1" applyBorder="1" applyAlignment="1">
      <alignment horizontal="center"/>
    </xf>
    <xf numFmtId="0" fontId="11" fillId="0" borderId="0" xfId="8" applyFont="1" applyAlignment="1">
      <alignment horizontal="left"/>
    </xf>
    <xf numFmtId="0" fontId="11" fillId="0" borderId="0" xfId="8" applyFont="1" applyAlignment="1"/>
    <xf numFmtId="3" fontId="11" fillId="0" borderId="0" xfId="8" applyNumberFormat="1" applyFont="1" applyBorder="1" applyAlignment="1">
      <alignment horizontal="center"/>
    </xf>
    <xf numFmtId="168" fontId="11" fillId="0" borderId="0" xfId="8" applyNumberFormat="1" applyFont="1" applyFill="1" applyAlignment="1">
      <alignment horizontal="center"/>
    </xf>
    <xf numFmtId="3" fontId="13" fillId="0" borderId="5" xfId="8" applyNumberFormat="1" applyFont="1" applyBorder="1"/>
    <xf numFmtId="169" fontId="11" fillId="0" borderId="0" xfId="8" applyNumberFormat="1" applyFont="1" applyFill="1" applyBorder="1" applyAlignment="1">
      <alignment horizontal="center"/>
    </xf>
    <xf numFmtId="0" fontId="10" fillId="0" borderId="0" xfId="8" applyFont="1" applyAlignment="1"/>
    <xf numFmtId="0" fontId="11" fillId="0" borderId="0" xfId="8" applyFont="1" applyAlignment="1">
      <alignment horizontal="right"/>
    </xf>
    <xf numFmtId="171" fontId="11" fillId="0" borderId="0" xfId="9" applyNumberFormat="1" applyFont="1" applyFill="1" applyAlignment="1">
      <alignment horizontal="center"/>
    </xf>
    <xf numFmtId="0" fontId="16" fillId="0" borderId="0" xfId="8" applyFont="1" applyAlignment="1">
      <alignment horizontal="left"/>
    </xf>
    <xf numFmtId="0" fontId="10" fillId="0" borderId="5" xfId="8" applyFont="1" applyFill="1" applyBorder="1" applyAlignment="1">
      <alignment horizontal="right" vertical="top"/>
    </xf>
    <xf numFmtId="0" fontId="10" fillId="0" borderId="0" xfId="8" applyFont="1" applyFill="1" applyBorder="1" applyAlignment="1">
      <alignment horizontal="right" vertical="top"/>
    </xf>
    <xf numFmtId="0" fontId="10" fillId="0" borderId="0" xfId="8" applyFont="1" applyFill="1" applyBorder="1" applyAlignment="1">
      <alignment horizontal="left"/>
    </xf>
    <xf numFmtId="165" fontId="11" fillId="0" borderId="0" xfId="8" applyNumberFormat="1" applyFont="1" applyBorder="1"/>
    <xf numFmtId="0" fontId="11" fillId="0" borderId="0" xfId="8" applyFont="1" applyBorder="1" applyAlignment="1">
      <alignment horizontal="left"/>
    </xf>
    <xf numFmtId="3" fontId="11" fillId="0" borderId="0" xfId="8" applyNumberFormat="1" applyFont="1" applyBorder="1"/>
    <xf numFmtId="0" fontId="10" fillId="0" borderId="0" xfId="8" applyFont="1"/>
    <xf numFmtId="0" fontId="10" fillId="0" borderId="0" xfId="8" applyFont="1" applyBorder="1"/>
    <xf numFmtId="0" fontId="10" fillId="0" borderId="0" xfId="8" applyFont="1" applyBorder="1" applyAlignment="1">
      <alignment horizontal="left"/>
    </xf>
    <xf numFmtId="165" fontId="17" fillId="0" borderId="0" xfId="8" applyNumberFormat="1" applyFont="1" applyBorder="1"/>
    <xf numFmtId="165" fontId="11" fillId="0" borderId="0" xfId="8" applyNumberFormat="1" applyFont="1" applyBorder="1" applyAlignment="1">
      <alignment horizontal="left" wrapText="1"/>
    </xf>
    <xf numFmtId="166" fontId="11" fillId="0" borderId="0" xfId="10" applyNumberFormat="1" applyFont="1" applyBorder="1"/>
    <xf numFmtId="166" fontId="5" fillId="0" borderId="0" xfId="10" applyNumberFormat="1" applyFont="1"/>
    <xf numFmtId="0" fontId="9" fillId="0" borderId="0" xfId="6" applyFont="1" applyFill="1" applyAlignment="1">
      <alignment vertical="center" wrapText="1"/>
    </xf>
    <xf numFmtId="165" fontId="5" fillId="0" borderId="0" xfId="8" applyNumberFormat="1" applyFont="1" applyBorder="1"/>
    <xf numFmtId="14" fontId="6" fillId="0" borderId="0" xfId="6" applyNumberFormat="1" applyFont="1" applyAlignment="1">
      <alignment horizontal="right" wrapText="1"/>
    </xf>
    <xf numFmtId="0" fontId="20" fillId="0" borderId="0" xfId="8" applyFont="1" applyFill="1" applyBorder="1"/>
    <xf numFmtId="0" fontId="11" fillId="0" borderId="0" xfId="8" applyFont="1" applyFill="1" applyBorder="1" applyAlignment="1">
      <alignment horizontal="left"/>
    </xf>
    <xf numFmtId="3" fontId="11" fillId="0" borderId="0" xfId="8" applyNumberFormat="1" applyFont="1" applyFill="1" applyBorder="1"/>
    <xf numFmtId="0" fontId="22" fillId="0" borderId="0" xfId="8" applyFont="1" applyAlignment="1">
      <alignment vertical="center"/>
    </xf>
    <xf numFmtId="3" fontId="10" fillId="0" borderId="0" xfId="8" applyNumberFormat="1" applyFont="1" applyFill="1" applyBorder="1"/>
    <xf numFmtId="165" fontId="21" fillId="0" borderId="0" xfId="8" applyNumberFormat="1" applyFont="1" applyBorder="1"/>
    <xf numFmtId="165" fontId="21" fillId="0" borderId="0" xfId="8" applyNumberFormat="1" applyFont="1" applyFill="1" applyBorder="1"/>
    <xf numFmtId="0" fontId="11" fillId="0" borderId="0" xfId="8" applyFont="1" applyFill="1" applyAlignment="1">
      <alignment horizontal="left"/>
    </xf>
    <xf numFmtId="3" fontId="11" fillId="0" borderId="0" xfId="8" applyNumberFormat="1" applyFont="1" applyFill="1"/>
    <xf numFmtId="165" fontId="21" fillId="0" borderId="0" xfId="8" applyNumberFormat="1" applyFont="1" applyFill="1"/>
    <xf numFmtId="0" fontId="21" fillId="0" borderId="0" xfId="8" applyFont="1" applyBorder="1" applyAlignment="1">
      <alignment horizontal="left"/>
    </xf>
    <xf numFmtId="0" fontId="23" fillId="0" borderId="0" xfId="8" quotePrefix="1" applyFont="1" applyBorder="1" applyAlignment="1">
      <alignment horizontal="left"/>
    </xf>
    <xf numFmtId="3" fontId="23" fillId="0" borderId="0" xfId="8" applyNumberFormat="1" applyFont="1" applyBorder="1"/>
    <xf numFmtId="0" fontId="21" fillId="0" borderId="0" xfId="8" applyFont="1" applyBorder="1"/>
    <xf numFmtId="3" fontId="0" fillId="0" borderId="0" xfId="0" applyNumberFormat="1" applyAlignment="1">
      <alignment vertical="center"/>
    </xf>
    <xf numFmtId="3" fontId="24" fillId="0" borderId="0" xfId="8" applyNumberFormat="1" applyFont="1" applyFill="1"/>
    <xf numFmtId="0" fontId="25" fillId="0" borderId="5" xfId="8" applyFont="1" applyFill="1" applyBorder="1" applyAlignment="1">
      <alignment horizontal="right" vertical="top"/>
    </xf>
    <xf numFmtId="0" fontId="11" fillId="0" borderId="0" xfId="0" applyNumberFormat="1" applyFont="1" applyFill="1" applyBorder="1" applyAlignment="1" applyProtection="1">
      <alignment horizontal="left"/>
    </xf>
    <xf numFmtId="3" fontId="11" fillId="0" borderId="0" xfId="0" applyNumberFormat="1" applyFont="1" applyFill="1" applyBorder="1" applyAlignment="1" applyProtection="1"/>
    <xf numFmtId="3" fontId="10" fillId="0" borderId="0" xfId="8" applyNumberFormat="1" applyFont="1" applyFill="1"/>
    <xf numFmtId="165" fontId="24" fillId="0" borderId="0" xfId="8" applyNumberFormat="1" applyFont="1" applyFill="1"/>
    <xf numFmtId="3" fontId="10" fillId="0" borderId="0" xfId="1" applyNumberFormat="1" applyFont="1"/>
    <xf numFmtId="0" fontId="10" fillId="0" borderId="0" xfId="8" applyFont="1" applyAlignment="1">
      <alignment horizontal="left"/>
    </xf>
    <xf numFmtId="0" fontId="19" fillId="0" borderId="0" xfId="8" applyFont="1" applyBorder="1" applyAlignment="1">
      <alignment horizontal="right" vertical="top" wrapText="1"/>
    </xf>
    <xf numFmtId="0" fontId="11" fillId="0" borderId="0" xfId="8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3" fontId="26" fillId="0" borderId="0" xfId="8" applyNumberFormat="1" applyFont="1" applyFill="1"/>
    <xf numFmtId="0" fontId="27" fillId="0" borderId="5" xfId="8" applyFont="1" applyFill="1" applyBorder="1" applyAlignment="1">
      <alignment horizontal="right" vertical="top"/>
    </xf>
    <xf numFmtId="165" fontId="26" fillId="0" borderId="0" xfId="8" applyNumberFormat="1" applyFont="1" applyFill="1"/>
    <xf numFmtId="0" fontId="11" fillId="0" borderId="0" xfId="0" applyFont="1" applyFill="1" applyBorder="1" applyAlignment="1" applyProtection="1"/>
    <xf numFmtId="3" fontId="11" fillId="0" borderId="0" xfId="11" applyNumberFormat="1" applyFont="1" applyFill="1" applyBorder="1" applyAlignment="1">
      <alignment horizontal="right" vertical="center"/>
    </xf>
    <xf numFmtId="166" fontId="11" fillId="0" borderId="0" xfId="1" quotePrefix="1" applyNumberFormat="1" applyFont="1" applyFill="1" applyAlignment="1">
      <alignment horizontal="right" vertical="center"/>
    </xf>
    <xf numFmtId="166" fontId="11" fillId="0" borderId="0" xfId="0" quotePrefix="1" applyNumberFormat="1" applyFont="1" applyFill="1" applyAlignment="1">
      <alignment horizontal="right" vertical="center"/>
    </xf>
  </cellXfs>
  <cellStyles count="12">
    <cellStyle name="Lien hypertexte 2" xfId="7"/>
    <cellStyle name="Milliers 2" xfId="9"/>
    <cellStyle name="Normal" xfId="0" builtinId="0"/>
    <cellStyle name="Normal 2" xfId="11"/>
    <cellStyle name="Normal 2 2" xfId="6"/>
    <cellStyle name="Normal 2_TC_A1" xfId="5"/>
    <cellStyle name="Normal 3" xfId="8"/>
    <cellStyle name="Pourcentage" xfId="1" builtinId="5"/>
    <cellStyle name="Pourcentage 2" xfId="10"/>
    <cellStyle name="Titre 1" xfId="2" builtinId="16"/>
    <cellStyle name="Titre 2" xfId="3" builtinId="17"/>
    <cellStyle name="Titre 3" xfId="4" builtinId="18"/>
  </cellStyles>
  <dxfs count="45">
    <dxf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</font>
    </dxf>
  </dxfs>
  <tableStyles count="1" defaultTableStyle="TableStyleMedium2" defaultPivotStyle="PivotStyleLight16">
    <tableStyle name="Style TAB" pivot="0" count="3">
      <tableStyleElement type="wholeTable" dxfId="44"/>
      <tableStyleElement type="headerRow" dxfId="43"/>
      <tableStyleElement type="totalRow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09523019540054E-2"/>
          <c:y val="5.8141907626891108E-2"/>
          <c:w val="0.8546125781896311"/>
          <c:h val="0.8467389812787924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'3.01 Graphique 1'!$L$3</c:f>
              <c:strCache>
                <c:ptCount val="1"/>
                <c:pt idx="0">
                  <c:v>Préélémentaire 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71-4506-88C4-E4135C62DA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'3.01 Graphique 1'!$K$4:$K$14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xVal>
          <c:yVal>
            <c:numRef>
              <c:f>'3.01 Graphique 1'!$L$4:$L$14</c:f>
              <c:numCache>
                <c:formatCode>#,##0</c:formatCode>
                <c:ptCount val="11"/>
                <c:pt idx="0">
                  <c:v>9662</c:v>
                </c:pt>
                <c:pt idx="1">
                  <c:v>9560</c:v>
                </c:pt>
                <c:pt idx="2">
                  <c:v>9294</c:v>
                </c:pt>
                <c:pt idx="3">
                  <c:v>9125</c:v>
                </c:pt>
                <c:pt idx="4">
                  <c:v>9075</c:v>
                </c:pt>
                <c:pt idx="5">
                  <c:v>9054</c:v>
                </c:pt>
                <c:pt idx="6">
                  <c:v>9030</c:v>
                </c:pt>
                <c:pt idx="7">
                  <c:v>9024</c:v>
                </c:pt>
                <c:pt idx="8">
                  <c:v>8864</c:v>
                </c:pt>
                <c:pt idx="9" formatCode="General">
                  <c:v>8785</c:v>
                </c:pt>
                <c:pt idx="10" formatCode="General">
                  <c:v>8689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54-402F-9DC8-AC84816486EF}"/>
            </c:ext>
          </c:extLst>
        </c:ser>
        <c:ser>
          <c:idx val="1"/>
          <c:order val="1"/>
          <c:tx>
            <c:strRef>
              <c:f>'3.01 Graphique 1'!$M$3</c:f>
              <c:strCache>
                <c:ptCount val="1"/>
                <c:pt idx="0">
                  <c:v>Élémentaire 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954-402F-9DC8-AC84816486EF}"/>
              </c:ext>
            </c:extLst>
          </c:dPt>
          <c:dLbls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71-4506-88C4-E4135C62DA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'3.01 Graphique 1'!$K$4:$K$14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xVal>
          <c:yVal>
            <c:numRef>
              <c:f>'3.01 Graphique 1'!$M$4:$M$14</c:f>
              <c:numCache>
                <c:formatCode>#,##0</c:formatCode>
                <c:ptCount val="11"/>
                <c:pt idx="0">
                  <c:v>16200</c:v>
                </c:pt>
                <c:pt idx="1">
                  <c:v>16215</c:v>
                </c:pt>
                <c:pt idx="2">
                  <c:v>16346</c:v>
                </c:pt>
                <c:pt idx="3">
                  <c:v>16472</c:v>
                </c:pt>
                <c:pt idx="4">
                  <c:v>16204</c:v>
                </c:pt>
                <c:pt idx="5">
                  <c:v>15787</c:v>
                </c:pt>
                <c:pt idx="6">
                  <c:v>15602</c:v>
                </c:pt>
                <c:pt idx="7">
                  <c:v>15508</c:v>
                </c:pt>
                <c:pt idx="8">
                  <c:v>15315</c:v>
                </c:pt>
                <c:pt idx="9" formatCode="General">
                  <c:v>15330</c:v>
                </c:pt>
                <c:pt idx="10" formatCode="General">
                  <c:v>15155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954-402F-9DC8-AC84816486EF}"/>
            </c:ext>
          </c:extLst>
        </c:ser>
        <c:ser>
          <c:idx val="2"/>
          <c:order val="2"/>
          <c:tx>
            <c:strRef>
              <c:f>'3.01 Graphique 1'!$N$3</c:f>
              <c:strCache>
                <c:ptCount val="1"/>
                <c:pt idx="0">
                  <c:v>ULIS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xVal>
            <c:numRef>
              <c:f>'3.01 Graphique 1'!$K$4:$K$14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xVal>
          <c:yVal>
            <c:numRef>
              <c:f>'3.01 Graphique 1'!$N$4:$N$14</c:f>
              <c:numCache>
                <c:formatCode>#,##0</c:formatCode>
                <c:ptCount val="11"/>
                <c:pt idx="0">
                  <c:v>196</c:v>
                </c:pt>
                <c:pt idx="1">
                  <c:v>208</c:v>
                </c:pt>
                <c:pt idx="2">
                  <c:v>237</c:v>
                </c:pt>
                <c:pt idx="3">
                  <c:v>265</c:v>
                </c:pt>
                <c:pt idx="4">
                  <c:v>279</c:v>
                </c:pt>
                <c:pt idx="5">
                  <c:v>291</c:v>
                </c:pt>
                <c:pt idx="6">
                  <c:v>285</c:v>
                </c:pt>
                <c:pt idx="7">
                  <c:v>264</c:v>
                </c:pt>
                <c:pt idx="8">
                  <c:v>271</c:v>
                </c:pt>
                <c:pt idx="9" formatCode="General">
                  <c:v>271</c:v>
                </c:pt>
                <c:pt idx="10" formatCode="General">
                  <c:v>320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954-402F-9DC8-AC84816486EF}"/>
            </c:ext>
          </c:extLst>
        </c:ser>
        <c:ser>
          <c:idx val="3"/>
          <c:order val="3"/>
          <c:tx>
            <c:strRef>
              <c:f>'3.01 Graphique 1'!$O$3</c:f>
              <c:strCache>
                <c:ptCount val="1"/>
                <c:pt idx="0">
                  <c:v>Ensemble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71-4506-88C4-E4135C62DA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'3.01 Graphique 1'!$K$4:$K$14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xVal>
          <c:yVal>
            <c:numRef>
              <c:f>'3.01 Graphique 1'!$O$4:$O$14</c:f>
              <c:numCache>
                <c:formatCode>#,##0</c:formatCode>
                <c:ptCount val="11"/>
                <c:pt idx="0">
                  <c:v>26058</c:v>
                </c:pt>
                <c:pt idx="1">
                  <c:v>25983</c:v>
                </c:pt>
                <c:pt idx="2">
                  <c:v>25877</c:v>
                </c:pt>
                <c:pt idx="3">
                  <c:v>25862</c:v>
                </c:pt>
                <c:pt idx="4">
                  <c:v>25558</c:v>
                </c:pt>
                <c:pt idx="5">
                  <c:v>25132</c:v>
                </c:pt>
                <c:pt idx="6">
                  <c:v>24917</c:v>
                </c:pt>
                <c:pt idx="7">
                  <c:v>24796</c:v>
                </c:pt>
                <c:pt idx="8">
                  <c:v>24450</c:v>
                </c:pt>
                <c:pt idx="9">
                  <c:v>24386</c:v>
                </c:pt>
                <c:pt idx="10">
                  <c:v>24164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954-402F-9DC8-AC8481648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443008"/>
        <c:axId val="370444544"/>
      </c:scatterChart>
      <c:valAx>
        <c:axId val="370443008"/>
        <c:scaling>
          <c:orientation val="minMax"/>
          <c:max val="2024"/>
          <c:min val="2015"/>
        </c:scaling>
        <c:delete val="0"/>
        <c:axPos val="b"/>
        <c:title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70444544"/>
        <c:crosses val="autoZero"/>
        <c:crossBetween val="midCat"/>
        <c:majorUnit val="1"/>
        <c:minorUnit val="1"/>
      </c:valAx>
      <c:valAx>
        <c:axId val="370444544"/>
        <c:scaling>
          <c:orientation val="minMax"/>
          <c:max val="30000"/>
          <c:min val="0"/>
        </c:scaling>
        <c:delete val="0"/>
        <c:axPos val="l"/>
        <c:title>
          <c:layout/>
          <c:overlay val="0"/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70443008"/>
        <c:crosses val="autoZero"/>
        <c:crossBetween val="midCat"/>
        <c:majorUnit val="5000"/>
        <c:minorUnit val="100"/>
      </c:valAx>
    </c:plotArea>
    <c:legend>
      <c:legendPos val="r"/>
      <c:layout>
        <c:manualLayout>
          <c:xMode val="edge"/>
          <c:yMode val="edge"/>
          <c:x val="0.79618666906372215"/>
          <c:y val="2.5992471191623322E-3"/>
          <c:w val="0.19059019273504824"/>
          <c:h val="0.16529537148148757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4</xdr:row>
      <xdr:rowOff>19050</xdr:rowOff>
    </xdr:from>
    <xdr:to>
      <xdr:col>9</xdr:col>
      <xdr:colOff>28574</xdr:colOff>
      <xdr:row>36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54B230-E80D-4D07-AFEF-6AEBA764F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0.04661</cdr:x>
      <cdr:y>0.30021</cdr:y>
    </cdr:from>
    <cdr:to>
      <cdr:x>0.1662</cdr:x>
      <cdr:y>0.40787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20430" y="1381124"/>
          <a:ext cx="1078723" cy="495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0.04389</cdr:x>
      <cdr:y>0.63737</cdr:y>
    </cdr:from>
    <cdr:to>
      <cdr:x>0.18283</cdr:x>
      <cdr:y>0.71139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96" y="2932258"/>
          <a:ext cx="1062693" cy="3405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0.00453</cdr:x>
      <cdr:y>0.00291</cdr:y>
    </cdr:from>
    <cdr:to>
      <cdr:x>0.0802</cdr:x>
      <cdr:y>0.04982</cdr:y>
    </cdr:to>
    <cdr:sp macro="" textlink="">
      <cdr:nvSpPr>
        <cdr:cNvPr id="20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71" y="13350"/>
          <a:ext cx="726522" cy="215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0.85331</cdr:x>
      <cdr:y>0.01142</cdr:y>
    </cdr:from>
    <cdr:to>
      <cdr:x>0.91881</cdr:x>
      <cdr:y>0.07689</cdr:y>
    </cdr:to>
    <cdr:sp macro="" textlink="">
      <cdr:nvSpPr>
        <cdr:cNvPr id="205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56214" y="50800"/>
          <a:ext cx="825418" cy="273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ables/table1.xml><?xml version="1.0" encoding="utf-8"?>
<table xmlns="http://schemas.openxmlformats.org/spreadsheetml/2006/main" id="2" name="Tableau2" displayName="Tableau2" ref="A5:K34" totalsRowCount="1" headerRowDxfId="41" dataDxfId="40" headerRowCellStyle="Normal 3" dataCellStyle="Normal 3">
  <autoFilter ref="A5:K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1">
    <tableColumn id="1" name="Colonne1" dataDxfId="39" totalsRowDxfId="23" dataCellStyle="Normal 3"/>
    <tableColumn id="3" name="2016" dataDxfId="38" totalsRowDxfId="22" dataCellStyle="Normal 3"/>
    <tableColumn id="4" name="2017" dataDxfId="37" totalsRowDxfId="21" dataCellStyle="Normal 3"/>
    <tableColumn id="5" name="2018" dataDxfId="36" totalsRowDxfId="20" dataCellStyle="Normal 3"/>
    <tableColumn id="6" name="2019" dataDxfId="35" totalsRowDxfId="19" dataCellStyle="Normal 3"/>
    <tableColumn id="7" name="2020" dataDxfId="34" totalsRowDxfId="18" dataCellStyle="Normal 3"/>
    <tableColumn id="8" name="2021" dataDxfId="33" totalsRowDxfId="17" dataCellStyle="Normal 3"/>
    <tableColumn id="9" name="2022" dataDxfId="32" totalsRowDxfId="16" dataCellStyle="Normal 3"/>
    <tableColumn id="10" name="2023" dataDxfId="31" totalsRowDxfId="15" dataCellStyle="Normal 3"/>
    <tableColumn id="2" name="2024" dataDxfId="30" totalsRowDxfId="14" dataCellStyle="Normal 3"/>
    <tableColumn id="11" name="2025" dataDxfId="24" totalsRowDxfId="13" dataCellStyle="Normal 3"/>
  </tableColumns>
  <tableStyleInfo name="Style TAB" showFirstColumn="0" showLastColumn="0" showRowStripes="1" showColumnStripes="0"/>
</table>
</file>

<file path=xl/tables/table2.xml><?xml version="1.0" encoding="utf-8"?>
<table xmlns="http://schemas.openxmlformats.org/spreadsheetml/2006/main" id="1" name="RSCTabX" displayName="RSCTabX" ref="A5:G8" totalsRowCount="1" headerRowDxfId="29" dataDxfId="27" totalsRowDxfId="26" headerRowBorderDxfId="28">
  <autoFilter ref="A5:G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Catégorie" totalsRowLabel="Corse" dataDxfId="12" totalsRowDxfId="6"/>
    <tableColumn id="2" name="Public" totalsRowFunction="sum" dataDxfId="10" totalsRowDxfId="5" dataCellStyle="Normal 2"/>
    <tableColumn id="3" name="Privé sous contrat" totalsRowFunction="sum" dataDxfId="11" totalsRowDxfId="4"/>
    <tableColumn id="8" name="Public et Privé sous contrat" totalsRowFunction="sum" dataDxfId="9" totalsRowDxfId="3" dataCellStyle="Pourcentage">
      <calculatedColumnFormula>SUM(RSCTabX[[#This Row],[Public]:[Privé sous contrat]])</calculatedColumnFormula>
    </tableColumn>
    <tableColumn id="4" name="Évolution 2024-2025 (%)" totalsRowLabel="-1,2" dataDxfId="7" totalsRowDxfId="2" dataCellStyle="Pourcentage">
      <calculatedColumnFormula>(D6-H6)/H6</calculatedColumnFormula>
    </tableColumn>
    <tableColumn id="5" name="Part du public (%)" totalsRowFunction="custom" dataDxfId="8" totalsRowDxfId="1" dataCellStyle="Pourcentage">
      <calculatedColumnFormula>RSCTabX[[#This Row],[Public]]/RSCTabX[[#This Row],[Public et Privé sous contrat]]</calculatedColumnFormula>
      <totalsRowFormula>RSCTabX[[#Totals],[Public]]/RSCTabX[[#Totals],[Public et Privé sous contrat]]</totalsRowFormula>
    </tableColumn>
    <tableColumn id="6" name="Privé hors contrat" totalsRowFunction="custom" dataDxfId="25" totalsRowDxfId="0">
      <totalsRowFormula>+G7+G6</totalsRowFormula>
    </tableColumn>
  </tableColumns>
  <tableStyleInfo name="Style TAB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2"/>
  <sheetViews>
    <sheetView showGridLines="0" zoomScaleNormal="100" zoomScaleSheetLayoutView="110" workbookViewId="0">
      <selection activeCell="A19" sqref="A19"/>
    </sheetView>
  </sheetViews>
  <sheetFormatPr baseColWidth="10" defaultRowHeight="12.75" x14ac:dyDescent="0.2"/>
  <cols>
    <col min="1" max="1" width="90.7109375" style="2" customWidth="1"/>
    <col min="2" max="16384" width="11.42578125" style="2"/>
  </cols>
  <sheetData>
    <row r="1" spans="1:1" x14ac:dyDescent="0.2">
      <c r="A1" s="1" t="s">
        <v>63</v>
      </c>
    </row>
    <row r="2" spans="1:1" x14ac:dyDescent="0.2">
      <c r="A2" s="3" t="s">
        <v>0</v>
      </c>
    </row>
    <row r="3" spans="1:1" x14ac:dyDescent="0.2">
      <c r="A3" s="76">
        <v>45610</v>
      </c>
    </row>
    <row r="4" spans="1:1" ht="20.25" thickBot="1" x14ac:dyDescent="0.35">
      <c r="A4" s="4" t="s">
        <v>1</v>
      </c>
    </row>
    <row r="5" spans="1:1" ht="13.5" thickTop="1" x14ac:dyDescent="0.2"/>
    <row r="6" spans="1:1" ht="25.5" x14ac:dyDescent="0.2">
      <c r="A6" s="5" t="s">
        <v>2</v>
      </c>
    </row>
    <row r="7" spans="1:1" x14ac:dyDescent="0.2">
      <c r="A7" s="6" t="s">
        <v>3</v>
      </c>
    </row>
    <row r="9" spans="1:1" s="8" customFormat="1" ht="17.25" thickBot="1" x14ac:dyDescent="0.25">
      <c r="A9" s="7" t="s">
        <v>45</v>
      </c>
    </row>
    <row r="10" spans="1:1" s="8" customFormat="1" ht="13.5" thickTop="1" x14ac:dyDescent="0.2">
      <c r="A10" s="9"/>
    </row>
    <row r="11" spans="1:1" s="8" customFormat="1" x14ac:dyDescent="0.2">
      <c r="A11" s="9"/>
    </row>
    <row r="12" spans="1:1" s="8" customFormat="1" x14ac:dyDescent="0.2">
      <c r="A12" s="9"/>
    </row>
    <row r="13" spans="1:1" s="8" customFormat="1" x14ac:dyDescent="0.2"/>
    <row r="14" spans="1:1" s="8" customFormat="1" x14ac:dyDescent="0.2">
      <c r="A14" s="10" t="s">
        <v>4</v>
      </c>
    </row>
    <row r="15" spans="1:1" s="8" customFormat="1" x14ac:dyDescent="0.2"/>
    <row r="16" spans="1:1" s="8" customFormat="1" x14ac:dyDescent="0.2">
      <c r="A16" s="12" t="s">
        <v>23</v>
      </c>
    </row>
    <row r="17" spans="1:1" s="8" customFormat="1" x14ac:dyDescent="0.2">
      <c r="A17" s="12" t="s">
        <v>30</v>
      </c>
    </row>
    <row r="18" spans="1:1" s="8" customFormat="1" x14ac:dyDescent="0.2">
      <c r="A18" s="74" t="s">
        <v>64</v>
      </c>
    </row>
    <row r="19" spans="1:1" s="8" customFormat="1" x14ac:dyDescent="0.2">
      <c r="A19" s="12"/>
    </row>
    <row r="20" spans="1:1" s="8" customFormat="1" x14ac:dyDescent="0.2">
      <c r="A20" s="12"/>
    </row>
    <row r="21" spans="1:1" s="8" customFormat="1" x14ac:dyDescent="0.2">
      <c r="A21" s="12"/>
    </row>
    <row r="22" spans="1:1" s="8" customFormat="1" x14ac:dyDescent="0.2">
      <c r="A22" s="12"/>
    </row>
    <row r="23" spans="1:1" s="8" customFormat="1" ht="35.1" customHeight="1" x14ac:dyDescent="0.2">
      <c r="A23" s="13" t="s">
        <v>5</v>
      </c>
    </row>
    <row r="24" spans="1:1" s="8" customFormat="1" ht="22.5" x14ac:dyDescent="0.2">
      <c r="A24" s="41" t="s">
        <v>6</v>
      </c>
    </row>
    <row r="25" spans="1:1" s="8" customFormat="1" x14ac:dyDescent="0.2">
      <c r="A25" s="14"/>
    </row>
    <row r="26" spans="1:1" s="8" customFormat="1" x14ac:dyDescent="0.2">
      <c r="A26" s="15"/>
    </row>
    <row r="27" spans="1:1" s="8" customFormat="1" x14ac:dyDescent="0.2">
      <c r="A27" s="13" t="s">
        <v>7</v>
      </c>
    </row>
    <row r="28" spans="1:1" s="8" customFormat="1" x14ac:dyDescent="0.2">
      <c r="A28" s="15"/>
    </row>
    <row r="29" spans="1:1" s="8" customFormat="1" x14ac:dyDescent="0.2">
      <c r="A29" s="15" t="s">
        <v>8</v>
      </c>
    </row>
    <row r="30" spans="1:1" s="8" customFormat="1" x14ac:dyDescent="0.2">
      <c r="A30" s="16" t="s">
        <v>9</v>
      </c>
    </row>
    <row r="31" spans="1:1" s="8" customFormat="1" x14ac:dyDescent="0.2">
      <c r="A31" s="15" t="s">
        <v>10</v>
      </c>
    </row>
    <row r="32" spans="1:1" s="8" customFormat="1" x14ac:dyDescent="0.2">
      <c r="A32" s="15" t="s">
        <v>11</v>
      </c>
    </row>
    <row r="33" spans="1:1" s="8" customFormat="1" x14ac:dyDescent="0.2"/>
    <row r="34" spans="1:1" s="8" customFormat="1" x14ac:dyDescent="0.2">
      <c r="A34" s="15" t="s">
        <v>59</v>
      </c>
    </row>
    <row r="35" spans="1:1" s="8" customFormat="1" x14ac:dyDescent="0.2"/>
    <row r="36" spans="1:1" s="8" customFormat="1" x14ac:dyDescent="0.2"/>
    <row r="37" spans="1:1" s="8" customFormat="1" x14ac:dyDescent="0.2"/>
    <row r="38" spans="1:1" s="8" customFormat="1" x14ac:dyDescent="0.2"/>
    <row r="39" spans="1:1" s="8" customFormat="1" x14ac:dyDescent="0.2"/>
    <row r="40" spans="1:1" s="8" customFormat="1" x14ac:dyDescent="0.2"/>
    <row r="41" spans="1:1" s="8" customFormat="1" x14ac:dyDescent="0.2"/>
    <row r="42" spans="1:1" s="8" customFormat="1" x14ac:dyDescent="0.2"/>
    <row r="43" spans="1:1" s="8" customFormat="1" x14ac:dyDescent="0.2"/>
    <row r="44" spans="1:1" s="8" customFormat="1" x14ac:dyDescent="0.2"/>
    <row r="45" spans="1:1" s="8" customFormat="1" x14ac:dyDescent="0.2"/>
    <row r="46" spans="1:1" s="8" customFormat="1" x14ac:dyDescent="0.2"/>
    <row r="47" spans="1:1" s="8" customFormat="1" x14ac:dyDescent="0.2"/>
    <row r="48" spans="1:1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pans="1:1" x14ac:dyDescent="0.2">
      <c r="A81" s="8"/>
    </row>
    <row r="82" spans="1:1" x14ac:dyDescent="0.2">
      <c r="A82" s="8"/>
    </row>
    <row r="83" spans="1:1" x14ac:dyDescent="0.2">
      <c r="A83" s="8"/>
    </row>
    <row r="84" spans="1:1" x14ac:dyDescent="0.2">
      <c r="A84" s="8"/>
    </row>
    <row r="85" spans="1:1" x14ac:dyDescent="0.2">
      <c r="A85" s="8"/>
    </row>
    <row r="86" spans="1:1" x14ac:dyDescent="0.2">
      <c r="A86" s="8"/>
    </row>
    <row r="87" spans="1:1" x14ac:dyDescent="0.2">
      <c r="A87" s="8"/>
    </row>
    <row r="88" spans="1:1" x14ac:dyDescent="0.2">
      <c r="A88" s="8"/>
    </row>
    <row r="89" spans="1:1" x14ac:dyDescent="0.2">
      <c r="A89" s="8"/>
    </row>
    <row r="90" spans="1:1" x14ac:dyDescent="0.2">
      <c r="A90" s="8"/>
    </row>
    <row r="91" spans="1:1" x14ac:dyDescent="0.2">
      <c r="A91" s="8"/>
    </row>
    <row r="92" spans="1:1" x14ac:dyDescent="0.2">
      <c r="A92" s="8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440"/>
  <sheetViews>
    <sheetView showGridLines="0" zoomScaleNormal="100" workbookViewId="0">
      <selection activeCell="L25" sqref="L25"/>
    </sheetView>
  </sheetViews>
  <sheetFormatPr baseColWidth="10" defaultColWidth="0" defaultRowHeight="11.25" customHeight="1" zeroHeight="1" x14ac:dyDescent="0.2"/>
  <cols>
    <col min="1" max="1" width="23.85546875" style="21" customWidth="1"/>
    <col min="2" max="10" width="8.7109375" style="21" customWidth="1"/>
    <col min="11" max="11" width="11.42578125" style="44" customWidth="1"/>
    <col min="12" max="15" width="14" style="44" customWidth="1"/>
    <col min="16" max="16" width="14" style="45" customWidth="1"/>
    <col min="17" max="17" width="11.42578125" style="46" customWidth="1"/>
    <col min="18" max="16384" width="0" style="21" hidden="1"/>
  </cols>
  <sheetData>
    <row r="1" spans="1:17" ht="17.25" thickBot="1" x14ac:dyDescent="0.25">
      <c r="A1" s="34" t="str">
        <f>'3.01 Notice'!A9</f>
        <v>3.01 Le premier degré : évolution des effectifs</v>
      </c>
      <c r="B1" s="34"/>
      <c r="C1" s="34"/>
      <c r="D1" s="34"/>
    </row>
    <row r="2" spans="1:17" ht="12" thickTop="1" x14ac:dyDescent="0.2">
      <c r="P2" s="47"/>
    </row>
    <row r="3" spans="1:17" ht="15" x14ac:dyDescent="0.2">
      <c r="A3" s="11" t="str">
        <f>'3.01 Notice'!A16</f>
        <v>[1] Évolution des effectifs d'élèves de l'enseignement préélémentaire et élémentaire</v>
      </c>
      <c r="B3" s="11"/>
      <c r="C3" s="11"/>
      <c r="D3" s="11"/>
      <c r="E3" s="11"/>
      <c r="F3" s="11"/>
      <c r="G3" s="11"/>
      <c r="H3" s="11"/>
      <c r="I3" s="11"/>
      <c r="K3" s="48"/>
      <c r="L3" s="49" t="s">
        <v>24</v>
      </c>
      <c r="M3" s="49" t="s">
        <v>25</v>
      </c>
      <c r="N3" s="49" t="s">
        <v>26</v>
      </c>
      <c r="O3" s="49" t="s">
        <v>27</v>
      </c>
      <c r="P3" s="50"/>
    </row>
    <row r="4" spans="1:17" x14ac:dyDescent="0.2">
      <c r="A4" s="51"/>
      <c r="B4" s="52"/>
      <c r="K4" s="44">
        <v>2015</v>
      </c>
      <c r="L4" s="53">
        <v>9662</v>
      </c>
      <c r="M4" s="53">
        <v>16200</v>
      </c>
      <c r="N4" s="53">
        <v>196</v>
      </c>
      <c r="O4" s="53">
        <f>SUM(L4:N4)</f>
        <v>26058</v>
      </c>
      <c r="P4" s="50"/>
      <c r="Q4" s="54"/>
    </row>
    <row r="5" spans="1:17" x14ac:dyDescent="0.2">
      <c r="A5" s="51"/>
      <c r="K5" s="44">
        <v>2016</v>
      </c>
      <c r="L5" s="53">
        <v>9560</v>
      </c>
      <c r="M5" s="53">
        <v>16215</v>
      </c>
      <c r="N5" s="53">
        <v>208</v>
      </c>
      <c r="O5" s="53">
        <f t="shared" ref="O5:O14" si="0">SUM(L5:N5)</f>
        <v>25983</v>
      </c>
      <c r="P5" s="50"/>
      <c r="Q5" s="54"/>
    </row>
    <row r="6" spans="1:17" x14ac:dyDescent="0.2">
      <c r="K6" s="44">
        <v>2017</v>
      </c>
      <c r="L6" s="53">
        <v>9294</v>
      </c>
      <c r="M6" s="53">
        <v>16346</v>
      </c>
      <c r="N6" s="53">
        <v>237</v>
      </c>
      <c r="O6" s="53">
        <f t="shared" si="0"/>
        <v>25877</v>
      </c>
      <c r="P6" s="50"/>
      <c r="Q6" s="54"/>
    </row>
    <row r="7" spans="1:17" x14ac:dyDescent="0.2">
      <c r="K7" s="44">
        <v>2018</v>
      </c>
      <c r="L7" s="53">
        <v>9125</v>
      </c>
      <c r="M7" s="53">
        <v>16472</v>
      </c>
      <c r="N7" s="53">
        <v>265</v>
      </c>
      <c r="O7" s="53">
        <f t="shared" si="0"/>
        <v>25862</v>
      </c>
      <c r="P7" s="50"/>
      <c r="Q7" s="54"/>
    </row>
    <row r="8" spans="1:17" x14ac:dyDescent="0.2">
      <c r="K8" s="44">
        <v>2019</v>
      </c>
      <c r="L8" s="53">
        <v>9075</v>
      </c>
      <c r="M8" s="53">
        <v>16204</v>
      </c>
      <c r="N8" s="53">
        <v>279</v>
      </c>
      <c r="O8" s="53">
        <f t="shared" si="0"/>
        <v>25558</v>
      </c>
      <c r="P8" s="50"/>
      <c r="Q8" s="54"/>
    </row>
    <row r="9" spans="1:17" x14ac:dyDescent="0.2">
      <c r="K9" s="44">
        <v>2020</v>
      </c>
      <c r="L9" s="53">
        <v>9054</v>
      </c>
      <c r="M9" s="53">
        <v>15787</v>
      </c>
      <c r="N9" s="53">
        <v>291</v>
      </c>
      <c r="O9" s="53">
        <f t="shared" si="0"/>
        <v>25132</v>
      </c>
      <c r="P9" s="50"/>
      <c r="Q9" s="54"/>
    </row>
    <row r="10" spans="1:17" x14ac:dyDescent="0.2">
      <c r="K10" s="44">
        <v>2021</v>
      </c>
      <c r="L10" s="53">
        <v>9030</v>
      </c>
      <c r="M10" s="53">
        <v>15602</v>
      </c>
      <c r="N10" s="53">
        <v>285</v>
      </c>
      <c r="O10" s="53">
        <f t="shared" si="0"/>
        <v>24917</v>
      </c>
      <c r="P10" s="50"/>
      <c r="Q10" s="54"/>
    </row>
    <row r="11" spans="1:17" x14ac:dyDescent="0.2">
      <c r="K11" s="44">
        <v>2022</v>
      </c>
      <c r="L11" s="53">
        <v>9024</v>
      </c>
      <c r="M11" s="53">
        <v>15508</v>
      </c>
      <c r="N11" s="53">
        <v>264</v>
      </c>
      <c r="O11" s="53">
        <f t="shared" si="0"/>
        <v>24796</v>
      </c>
      <c r="P11" s="50"/>
      <c r="Q11" s="54"/>
    </row>
    <row r="12" spans="1:17" x14ac:dyDescent="0.2">
      <c r="K12" s="44">
        <v>2023</v>
      </c>
      <c r="L12" s="53">
        <v>8864</v>
      </c>
      <c r="M12" s="53">
        <v>15315</v>
      </c>
      <c r="N12" s="53">
        <v>271</v>
      </c>
      <c r="O12" s="53">
        <f t="shared" si="0"/>
        <v>24450</v>
      </c>
      <c r="P12" s="50"/>
      <c r="Q12" s="54"/>
    </row>
    <row r="13" spans="1:17" x14ac:dyDescent="0.2">
      <c r="K13" s="44">
        <v>2024</v>
      </c>
      <c r="L13" s="44">
        <v>8785</v>
      </c>
      <c r="M13" s="44">
        <v>15330</v>
      </c>
      <c r="N13" s="44">
        <v>271</v>
      </c>
      <c r="O13" s="53">
        <f t="shared" si="0"/>
        <v>24386</v>
      </c>
      <c r="P13" s="50"/>
      <c r="Q13" s="54"/>
    </row>
    <row r="14" spans="1:17" x14ac:dyDescent="0.2">
      <c r="K14" s="44">
        <v>2025</v>
      </c>
      <c r="L14" s="44">
        <v>8689</v>
      </c>
      <c r="M14" s="44">
        <v>15155</v>
      </c>
      <c r="N14" s="44">
        <v>320</v>
      </c>
      <c r="O14" s="53">
        <f t="shared" si="0"/>
        <v>24164</v>
      </c>
      <c r="P14" s="50"/>
      <c r="Q14" s="54"/>
    </row>
    <row r="15" spans="1:17" x14ac:dyDescent="0.2">
      <c r="P15" s="50"/>
      <c r="Q15" s="54"/>
    </row>
    <row r="16" spans="1:17" x14ac:dyDescent="0.2">
      <c r="P16" s="50"/>
      <c r="Q16" s="54"/>
    </row>
    <row r="17" spans="11:17" x14ac:dyDescent="0.2">
      <c r="P17" s="50"/>
      <c r="Q17" s="54"/>
    </row>
    <row r="18" spans="11:17" x14ac:dyDescent="0.2">
      <c r="P18" s="50"/>
      <c r="Q18" s="54"/>
    </row>
    <row r="19" spans="11:17" x14ac:dyDescent="0.2">
      <c r="P19" s="50"/>
      <c r="Q19" s="54"/>
    </row>
    <row r="20" spans="11:17" x14ac:dyDescent="0.2">
      <c r="P20" s="50"/>
      <c r="Q20" s="54"/>
    </row>
    <row r="21" spans="11:17" x14ac:dyDescent="0.2">
      <c r="P21" s="50"/>
      <c r="Q21" s="54"/>
    </row>
    <row r="22" spans="11:17" x14ac:dyDescent="0.2">
      <c r="P22" s="50"/>
      <c r="Q22" s="54"/>
    </row>
    <row r="23" spans="11:17" x14ac:dyDescent="0.2">
      <c r="P23" s="50"/>
      <c r="Q23" s="54"/>
    </row>
    <row r="24" spans="11:17" x14ac:dyDescent="0.2">
      <c r="K24" s="55"/>
      <c r="L24" s="55"/>
      <c r="M24" s="55"/>
      <c r="N24" s="55"/>
      <c r="O24" s="55"/>
      <c r="P24" s="55"/>
      <c r="Q24" s="55"/>
    </row>
    <row r="25" spans="11:17" x14ac:dyDescent="0.2">
      <c r="P25" s="50"/>
      <c r="Q25" s="54"/>
    </row>
    <row r="26" spans="11:17" x14ac:dyDescent="0.2">
      <c r="P26" s="50"/>
      <c r="Q26" s="54"/>
    </row>
    <row r="27" spans="11:17" x14ac:dyDescent="0.2">
      <c r="P27" s="50"/>
      <c r="Q27" s="54"/>
    </row>
    <row r="28" spans="11:17" x14ac:dyDescent="0.2">
      <c r="P28" s="56"/>
      <c r="Q28" s="54"/>
    </row>
    <row r="29" spans="11:17" x14ac:dyDescent="0.2">
      <c r="P29" s="50"/>
      <c r="Q29" s="54"/>
    </row>
    <row r="30" spans="11:17" x14ac:dyDescent="0.2">
      <c r="P30" s="50"/>
      <c r="Q30" s="54"/>
    </row>
    <row r="31" spans="11:17" x14ac:dyDescent="0.2">
      <c r="P31" s="50"/>
      <c r="Q31" s="54"/>
    </row>
    <row r="32" spans="11:17" x14ac:dyDescent="0.2">
      <c r="P32" s="50"/>
      <c r="Q32" s="54"/>
    </row>
    <row r="33" spans="1:17" x14ac:dyDescent="0.2">
      <c r="P33" s="50"/>
      <c r="Q33" s="54"/>
    </row>
    <row r="34" spans="1:17" x14ac:dyDescent="0.2">
      <c r="P34" s="50"/>
      <c r="Q34" s="54"/>
    </row>
    <row r="35" spans="1:17" x14ac:dyDescent="0.2">
      <c r="P35" s="50"/>
      <c r="Q35" s="54"/>
    </row>
    <row r="36" spans="1:17" x14ac:dyDescent="0.2">
      <c r="P36" s="50"/>
      <c r="Q36" s="54"/>
    </row>
    <row r="37" spans="1:17" x14ac:dyDescent="0.2">
      <c r="P37" s="50"/>
      <c r="Q37" s="54"/>
    </row>
    <row r="38" spans="1:17" x14ac:dyDescent="0.2">
      <c r="A38" s="99" t="s">
        <v>28</v>
      </c>
      <c r="B38" s="99"/>
      <c r="C38" s="99"/>
      <c r="D38" s="99"/>
      <c r="E38" s="99"/>
      <c r="F38" s="99"/>
      <c r="G38" s="99"/>
      <c r="H38" s="99"/>
      <c r="I38" s="57"/>
      <c r="J38" s="57"/>
      <c r="P38" s="50"/>
      <c r="Q38" s="54"/>
    </row>
    <row r="39" spans="1:17" x14ac:dyDescent="0.2">
      <c r="A39" s="28" t="s">
        <v>29</v>
      </c>
      <c r="P39" s="50"/>
      <c r="Q39" s="54"/>
    </row>
    <row r="40" spans="1:17" x14ac:dyDescent="0.2">
      <c r="P40" s="50"/>
      <c r="Q40" s="54"/>
    </row>
    <row r="41" spans="1:17" x14ac:dyDescent="0.2">
      <c r="I41" s="58"/>
      <c r="P41" s="50"/>
      <c r="Q41" s="54"/>
    </row>
    <row r="42" spans="1:17" x14ac:dyDescent="0.2">
      <c r="P42" s="50"/>
      <c r="Q42" s="59"/>
    </row>
    <row r="43" spans="1:17" x14ac:dyDescent="0.2"/>
    <row r="44" spans="1:17" x14ac:dyDescent="0.2"/>
    <row r="45" spans="1:17" x14ac:dyDescent="0.2"/>
    <row r="46" spans="1:17" x14ac:dyDescent="0.2"/>
    <row r="47" spans="1:17" x14ac:dyDescent="0.2"/>
    <row r="48" spans="1:17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</sheetData>
  <mergeCells count="1">
    <mergeCell ref="A38:H38"/>
  </mergeCells>
  <pageMargins left="0.19685039370078741" right="0.19685039370078741" top="0.39370078740157483" bottom="0.39370078740157483" header="0.51181102362204722" footer="0.51181102362204722"/>
  <pageSetup paperSize="9" scale="67" orientation="landscape" horizontalDpi="1200" verticalDpi="1200" r:id="rId1"/>
  <headerFooter alignWithMargins="0"/>
  <colBreaks count="1" manualBreakCount="1">
    <brk id="15" max="1048575" man="1"/>
  </colBreaks>
  <ignoredErrors>
    <ignoredError sqref="O4:O1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showGridLines="0" topLeftCell="A10" zoomScaleNormal="100" workbookViewId="0">
      <selection activeCell="K15" sqref="K15"/>
    </sheetView>
  </sheetViews>
  <sheetFormatPr baseColWidth="10" defaultColWidth="11.42578125" defaultRowHeight="0" customHeight="1" zeroHeight="1" x14ac:dyDescent="0.2"/>
  <cols>
    <col min="1" max="1" width="36.42578125" style="18" customWidth="1"/>
    <col min="2" max="9" width="7.7109375" style="18" customWidth="1"/>
    <col min="10" max="10" width="7.42578125" style="18" customWidth="1"/>
    <col min="11" max="11" width="8.85546875" style="18" customWidth="1"/>
    <col min="12" max="18" width="5.7109375" style="18" bestFit="1" customWidth="1"/>
    <col min="19" max="16367" width="11.42578125" style="18"/>
    <col min="16368" max="16368" width="25.5703125" style="18" customWidth="1"/>
    <col min="16369" max="16369" width="10.85546875" style="18" customWidth="1"/>
    <col min="16370" max="16370" width="5.5703125" style="18" customWidth="1"/>
    <col min="16371" max="16384" width="9.28515625" style="18" customWidth="1"/>
  </cols>
  <sheetData>
    <row r="1" spans="1:18" ht="17.25" thickBot="1" x14ac:dyDescent="0.25">
      <c r="A1" s="34" t="str">
        <f>'3.01 Notice'!A9</f>
        <v>3.01 Le premier degré : évolution des effectifs</v>
      </c>
    </row>
    <row r="2" spans="1:18" ht="13.5" thickTop="1" x14ac:dyDescent="0.2"/>
    <row r="3" spans="1:18" ht="15" x14ac:dyDescent="0.2">
      <c r="A3" s="11" t="str">
        <f>'3.01 Notice'!A17</f>
        <v>[2] Évolution des effectifs du premier degré</v>
      </c>
      <c r="B3" s="11"/>
      <c r="C3" s="11"/>
      <c r="D3" s="11"/>
      <c r="E3" s="11"/>
      <c r="F3" s="11"/>
      <c r="G3" s="11"/>
    </row>
    <row r="4" spans="1:18" ht="12.75" x14ac:dyDescent="0.2">
      <c r="A4" s="60"/>
    </row>
    <row r="5" spans="1:18" s="21" customFormat="1" ht="11.25" x14ac:dyDescent="0.2">
      <c r="A5" s="77" t="s">
        <v>46</v>
      </c>
      <c r="B5" s="61" t="s">
        <v>47</v>
      </c>
      <c r="C5" s="61" t="s">
        <v>48</v>
      </c>
      <c r="D5" s="61" t="s">
        <v>49</v>
      </c>
      <c r="E5" s="61" t="s">
        <v>50</v>
      </c>
      <c r="F5" s="61" t="s">
        <v>51</v>
      </c>
      <c r="G5" s="62" t="s">
        <v>52</v>
      </c>
      <c r="H5" s="61" t="s">
        <v>53</v>
      </c>
      <c r="I5" s="61" t="s">
        <v>54</v>
      </c>
      <c r="J5" s="93" t="s">
        <v>62</v>
      </c>
      <c r="K5" s="104" t="s">
        <v>65</v>
      </c>
    </row>
    <row r="6" spans="1:18" s="21" customFormat="1" ht="12" customHeight="1" x14ac:dyDescent="0.2">
      <c r="A6" s="63" t="s">
        <v>60</v>
      </c>
      <c r="B6" s="64"/>
      <c r="C6" s="64"/>
      <c r="D6" s="64"/>
      <c r="E6" s="64"/>
      <c r="F6" s="64"/>
      <c r="G6" s="64"/>
      <c r="H6" s="64"/>
      <c r="I6" s="79"/>
      <c r="J6" s="92"/>
      <c r="K6" s="103"/>
    </row>
    <row r="7" spans="1:18" s="21" customFormat="1" ht="12" customHeight="1" x14ac:dyDescent="0.2">
      <c r="A7" s="65" t="s">
        <v>15</v>
      </c>
      <c r="B7" s="66">
        <v>24905</v>
      </c>
      <c r="C7" s="66">
        <v>24726</v>
      </c>
      <c r="D7" s="66">
        <v>24695</v>
      </c>
      <c r="E7" s="66">
        <v>24382</v>
      </c>
      <c r="F7" s="66">
        <v>23964</v>
      </c>
      <c r="G7" s="66">
        <v>23761</v>
      </c>
      <c r="H7" s="66">
        <v>23584</v>
      </c>
      <c r="I7" s="79">
        <v>23151</v>
      </c>
      <c r="J7" s="92">
        <v>23109</v>
      </c>
      <c r="K7" s="103">
        <v>22783</v>
      </c>
    </row>
    <row r="8" spans="1:18" s="21" customFormat="1" ht="12" customHeight="1" x14ac:dyDescent="0.2">
      <c r="A8" s="65" t="s">
        <v>16</v>
      </c>
      <c r="B8" s="66">
        <v>1070</v>
      </c>
      <c r="C8" s="66">
        <v>1112</v>
      </c>
      <c r="D8" s="66">
        <v>1107</v>
      </c>
      <c r="E8" s="66">
        <v>1082</v>
      </c>
      <c r="F8" s="66">
        <v>1129</v>
      </c>
      <c r="G8" s="66">
        <v>1118</v>
      </c>
      <c r="H8" s="66">
        <v>1109</v>
      </c>
      <c r="I8" s="79">
        <v>1142</v>
      </c>
      <c r="J8" s="92">
        <v>1138</v>
      </c>
      <c r="K8" s="103">
        <v>1180</v>
      </c>
    </row>
    <row r="9" spans="1:18" s="67" customFormat="1" ht="12" customHeight="1" x14ac:dyDescent="0.2">
      <c r="A9" s="65" t="s">
        <v>56</v>
      </c>
      <c r="B9" s="79">
        <v>8</v>
      </c>
      <c r="C9" s="79">
        <v>39</v>
      </c>
      <c r="D9" s="79">
        <f>49+11</f>
        <v>60</v>
      </c>
      <c r="E9" s="79">
        <f>6+16+69+3</f>
        <v>94</v>
      </c>
      <c r="F9" s="79">
        <f>13+12+14</f>
        <v>39</v>
      </c>
      <c r="G9" s="79">
        <v>48</v>
      </c>
      <c r="H9" s="79">
        <v>309</v>
      </c>
      <c r="I9" s="79">
        <v>157</v>
      </c>
      <c r="J9" s="92">
        <v>181</v>
      </c>
      <c r="K9" s="103">
        <v>201</v>
      </c>
    </row>
    <row r="10" spans="1:18" s="21" customFormat="1" ht="12" customHeight="1" x14ac:dyDescent="0.2">
      <c r="A10" s="63" t="s">
        <v>31</v>
      </c>
      <c r="B10" s="81">
        <f>SUM(B7:B9)</f>
        <v>25983</v>
      </c>
      <c r="C10" s="81">
        <f t="shared" ref="C10:K10" si="0">SUM(C7:C9)</f>
        <v>25877</v>
      </c>
      <c r="D10" s="81">
        <f t="shared" si="0"/>
        <v>25862</v>
      </c>
      <c r="E10" s="81">
        <f t="shared" si="0"/>
        <v>25558</v>
      </c>
      <c r="F10" s="81">
        <f t="shared" si="0"/>
        <v>25132</v>
      </c>
      <c r="G10" s="81">
        <f t="shared" si="0"/>
        <v>24927</v>
      </c>
      <c r="H10" s="81">
        <f t="shared" si="0"/>
        <v>25002</v>
      </c>
      <c r="I10" s="81">
        <f t="shared" si="0"/>
        <v>24450</v>
      </c>
      <c r="J10" s="81">
        <f t="shared" si="0"/>
        <v>24428</v>
      </c>
      <c r="K10" s="81">
        <f t="shared" si="0"/>
        <v>24164</v>
      </c>
      <c r="L10" s="98"/>
      <c r="M10" s="98"/>
      <c r="N10" s="98"/>
      <c r="O10" s="98"/>
      <c r="P10" s="98"/>
      <c r="Q10" s="98"/>
      <c r="R10" s="98"/>
    </row>
    <row r="11" spans="1:18" s="21" customFormat="1" ht="12" customHeight="1" x14ac:dyDescent="0.2">
      <c r="A11" s="90" t="s">
        <v>18</v>
      </c>
      <c r="B11" s="82">
        <f t="shared" ref="B11:H11" si="1">+B7/B10*100</f>
        <v>95.851133433398758</v>
      </c>
      <c r="C11" s="82">
        <f t="shared" si="1"/>
        <v>95.552034625342969</v>
      </c>
      <c r="D11" s="82">
        <f t="shared" si="1"/>
        <v>95.487587966901245</v>
      </c>
      <c r="E11" s="82">
        <f t="shared" si="1"/>
        <v>95.398700993817982</v>
      </c>
      <c r="F11" s="82">
        <f t="shared" si="1"/>
        <v>95.352538596212</v>
      </c>
      <c r="G11" s="82">
        <f t="shared" si="1"/>
        <v>95.32234123641031</v>
      </c>
      <c r="H11" s="82">
        <f t="shared" si="1"/>
        <v>94.328453723702097</v>
      </c>
      <c r="I11" s="83">
        <f>I7/I10*100</f>
        <v>94.687116564417167</v>
      </c>
      <c r="J11" s="83">
        <f>J7/J10*100</f>
        <v>94.600458490257083</v>
      </c>
      <c r="K11" s="83">
        <f>K7/K10*100</f>
        <v>94.284886608177459</v>
      </c>
    </row>
    <row r="12" spans="1:18" s="21" customFormat="1" ht="12" customHeight="1" x14ac:dyDescent="0.2">
      <c r="A12" s="90" t="s">
        <v>32</v>
      </c>
      <c r="B12" s="82">
        <f t="shared" ref="B12:H12" si="2">+B8/B10*100</f>
        <v>4.1180772043259051</v>
      </c>
      <c r="C12" s="82">
        <f t="shared" si="2"/>
        <v>4.2972523862889824</v>
      </c>
      <c r="D12" s="82">
        <f t="shared" si="2"/>
        <v>4.2804114144304384</v>
      </c>
      <c r="E12" s="82">
        <f t="shared" si="2"/>
        <v>4.2335080992252916</v>
      </c>
      <c r="F12" s="82">
        <f t="shared" si="2"/>
        <v>4.4922807575998727</v>
      </c>
      <c r="G12" s="82">
        <f t="shared" si="2"/>
        <v>4.4850964817266421</v>
      </c>
      <c r="H12" s="82">
        <f t="shared" si="2"/>
        <v>4.4356451483881285</v>
      </c>
      <c r="I12" s="83">
        <f>((I8+I9)/I10)*100</f>
        <v>5.3128834355828225</v>
      </c>
      <c r="J12" s="83">
        <f>((J8+J9)/J10)*100</f>
        <v>5.3995415097429182</v>
      </c>
      <c r="K12" s="83">
        <f>((K8+K9)/K10)*100</f>
        <v>5.7151133918225465</v>
      </c>
    </row>
    <row r="13" spans="1:18" s="21" customFormat="1" ht="12" customHeight="1" x14ac:dyDescent="0.2">
      <c r="A13" s="78"/>
      <c r="B13" s="79"/>
      <c r="C13" s="79"/>
      <c r="D13" s="79"/>
      <c r="E13" s="79"/>
      <c r="F13" s="79"/>
      <c r="G13" s="79"/>
      <c r="H13" s="79"/>
      <c r="I13" s="79"/>
      <c r="J13" s="92"/>
      <c r="K13" s="103"/>
    </row>
    <row r="14" spans="1:18" s="21" customFormat="1" ht="12" customHeight="1" x14ac:dyDescent="0.2">
      <c r="A14" s="68" t="s">
        <v>24</v>
      </c>
      <c r="B14" s="28"/>
      <c r="C14" s="28"/>
      <c r="D14" s="28"/>
      <c r="E14" s="28"/>
      <c r="F14" s="28"/>
      <c r="G14" s="28"/>
      <c r="H14" s="28"/>
      <c r="I14" s="79"/>
      <c r="J14" s="92"/>
      <c r="K14" s="103"/>
    </row>
    <row r="15" spans="1:18" s="21" customFormat="1" ht="12" customHeight="1" x14ac:dyDescent="0.2">
      <c r="A15" s="88" t="s">
        <v>33</v>
      </c>
      <c r="B15" s="89">
        <f>SUM(B18:B21)</f>
        <v>9560</v>
      </c>
      <c r="C15" s="89">
        <f>SUM(C18:C21)</f>
        <v>9294</v>
      </c>
      <c r="D15" s="89">
        <f t="shared" ref="D15:H15" si="3">SUM(D18:D21)</f>
        <v>9125</v>
      </c>
      <c r="E15" s="89">
        <f t="shared" si="3"/>
        <v>9075</v>
      </c>
      <c r="F15" s="89">
        <f t="shared" si="3"/>
        <v>9054</v>
      </c>
      <c r="G15" s="89">
        <f t="shared" si="3"/>
        <v>9030</v>
      </c>
      <c r="H15" s="89">
        <f t="shared" si="3"/>
        <v>9024</v>
      </c>
      <c r="I15" s="89">
        <v>8864</v>
      </c>
      <c r="J15" s="96">
        <v>8785</v>
      </c>
      <c r="K15" s="96">
        <v>8689</v>
      </c>
    </row>
    <row r="16" spans="1:18" s="21" customFormat="1" ht="12" customHeight="1" x14ac:dyDescent="0.2">
      <c r="A16" s="87" t="s">
        <v>18</v>
      </c>
      <c r="B16" s="82">
        <f>9175/B15*100</f>
        <v>95.972803347280333</v>
      </c>
      <c r="C16" s="82">
        <f>8891/C15*100</f>
        <v>95.663869162900795</v>
      </c>
      <c r="D16" s="82">
        <f>8727/D15*100</f>
        <v>95.638356164383566</v>
      </c>
      <c r="E16" s="82">
        <f>8707/E15*100</f>
        <v>95.944903581267212</v>
      </c>
      <c r="F16" s="82">
        <f>8690/F15*100</f>
        <v>95.979677490611877</v>
      </c>
      <c r="G16" s="82">
        <f>8663/G15*100</f>
        <v>95.93576965669989</v>
      </c>
      <c r="H16" s="82">
        <f>8587/H15*100</f>
        <v>95.157358156028366</v>
      </c>
      <c r="I16" s="83">
        <f>8366/I15*100</f>
        <v>94.381768953068587</v>
      </c>
      <c r="J16" s="97">
        <f>8294/J15*100</f>
        <v>94.410927717700616</v>
      </c>
      <c r="K16" s="105">
        <f>8146/K15*100</f>
        <v>93.750719300264706</v>
      </c>
    </row>
    <row r="17" spans="1:11" s="21" customFormat="1" ht="12" customHeight="1" x14ac:dyDescent="0.2">
      <c r="A17" s="87" t="s">
        <v>57</v>
      </c>
      <c r="B17" s="86">
        <f t="shared" ref="B17:I17" si="4">(B15/B10)*100</f>
        <v>36.793287919023975</v>
      </c>
      <c r="C17" s="86">
        <f t="shared" si="4"/>
        <v>35.916064458785797</v>
      </c>
      <c r="D17" s="86">
        <f t="shared" si="4"/>
        <v>35.283427422473132</v>
      </c>
      <c r="E17" s="86">
        <f t="shared" si="4"/>
        <v>35.50747319821582</v>
      </c>
      <c r="F17" s="86">
        <f t="shared" si="4"/>
        <v>36.025783861212794</v>
      </c>
      <c r="G17" s="86">
        <f t="shared" si="4"/>
        <v>36.225779275484413</v>
      </c>
      <c r="H17" s="86">
        <f t="shared" si="4"/>
        <v>36.093112550995919</v>
      </c>
      <c r="I17" s="86">
        <f t="shared" si="4"/>
        <v>36.253578732106341</v>
      </c>
      <c r="J17" s="86">
        <f>(J15/J10)*100</f>
        <v>35.962829539872274</v>
      </c>
      <c r="K17" s="105">
        <f>(K15/K10)*100</f>
        <v>35.958450587651051</v>
      </c>
    </row>
    <row r="18" spans="1:11" s="21" customFormat="1" ht="12" customHeight="1" x14ac:dyDescent="0.2">
      <c r="A18" s="65" t="s">
        <v>34</v>
      </c>
      <c r="B18" s="66">
        <v>268</v>
      </c>
      <c r="C18" s="66">
        <v>230</v>
      </c>
      <c r="D18" s="66">
        <v>238</v>
      </c>
      <c r="E18" s="66">
        <v>202</v>
      </c>
      <c r="F18" s="66">
        <v>180</v>
      </c>
      <c r="G18" s="66">
        <v>212</v>
      </c>
      <c r="H18" s="66">
        <v>177</v>
      </c>
      <c r="I18" s="79">
        <v>188</v>
      </c>
      <c r="J18" s="92">
        <v>190</v>
      </c>
      <c r="K18" s="103">
        <v>187</v>
      </c>
    </row>
    <row r="19" spans="1:11" s="28" customFormat="1" ht="12" customHeight="1" x14ac:dyDescent="0.2">
      <c r="A19" s="65" t="s">
        <v>35</v>
      </c>
      <c r="B19" s="66">
        <v>2860</v>
      </c>
      <c r="C19" s="66">
        <v>2924</v>
      </c>
      <c r="D19" s="66">
        <v>2850</v>
      </c>
      <c r="E19" s="66">
        <v>2905</v>
      </c>
      <c r="F19" s="66">
        <v>2949</v>
      </c>
      <c r="G19" s="66">
        <v>2823</v>
      </c>
      <c r="H19" s="66">
        <v>2869</v>
      </c>
      <c r="I19" s="79">
        <v>2754</v>
      </c>
      <c r="J19" s="92">
        <f>2645+166</f>
        <v>2811</v>
      </c>
      <c r="K19" s="103">
        <v>2767</v>
      </c>
    </row>
    <row r="20" spans="1:11" s="28" customFormat="1" ht="12" customHeight="1" x14ac:dyDescent="0.2">
      <c r="A20" s="65" t="s">
        <v>36</v>
      </c>
      <c r="B20" s="66">
        <v>3115</v>
      </c>
      <c r="C20" s="66">
        <v>2956</v>
      </c>
      <c r="D20" s="66">
        <v>3003</v>
      </c>
      <c r="E20" s="66">
        <v>2929</v>
      </c>
      <c r="F20" s="66">
        <v>2969</v>
      </c>
      <c r="G20" s="66">
        <v>2983</v>
      </c>
      <c r="H20" s="66">
        <v>2935</v>
      </c>
      <c r="I20" s="79">
        <v>2920</v>
      </c>
      <c r="J20" s="92">
        <f>2649+162</f>
        <v>2811</v>
      </c>
      <c r="K20" s="103">
        <v>2857</v>
      </c>
    </row>
    <row r="21" spans="1:11" s="28" customFormat="1" ht="12" customHeight="1" x14ac:dyDescent="0.2">
      <c r="A21" s="65" t="s">
        <v>37</v>
      </c>
      <c r="B21" s="66">
        <v>3317</v>
      </c>
      <c r="C21" s="66">
        <v>3184</v>
      </c>
      <c r="D21" s="66">
        <v>3034</v>
      </c>
      <c r="E21" s="66">
        <v>3039</v>
      </c>
      <c r="F21" s="66">
        <v>2956</v>
      </c>
      <c r="G21" s="66">
        <v>3012</v>
      </c>
      <c r="H21" s="66">
        <v>3043</v>
      </c>
      <c r="I21" s="79">
        <v>3002</v>
      </c>
      <c r="J21" s="92">
        <f>2837+136</f>
        <v>2973</v>
      </c>
      <c r="K21" s="103">
        <v>2878</v>
      </c>
    </row>
    <row r="22" spans="1:11" s="28" customFormat="1" ht="12" customHeight="1" x14ac:dyDescent="0.2">
      <c r="A22" s="78"/>
      <c r="B22" s="79"/>
      <c r="C22" s="79"/>
      <c r="D22" s="79"/>
      <c r="E22" s="79"/>
      <c r="F22" s="79"/>
      <c r="G22" s="79"/>
      <c r="H22" s="79"/>
      <c r="I22" s="79"/>
      <c r="J22" s="92"/>
      <c r="K22" s="103"/>
    </row>
    <row r="23" spans="1:11" s="21" customFormat="1" ht="12" customHeight="1" x14ac:dyDescent="0.2">
      <c r="A23" s="69" t="s">
        <v>25</v>
      </c>
      <c r="B23" s="70"/>
      <c r="C23" s="70"/>
      <c r="D23" s="70"/>
      <c r="E23" s="70"/>
      <c r="F23" s="70"/>
      <c r="G23" s="64"/>
      <c r="H23" s="64"/>
      <c r="I23" s="79"/>
      <c r="J23" s="92"/>
      <c r="K23" s="103"/>
    </row>
    <row r="24" spans="1:11" s="21" customFormat="1" ht="12" customHeight="1" x14ac:dyDescent="0.2">
      <c r="A24" s="88" t="s">
        <v>33</v>
      </c>
      <c r="B24" s="89">
        <f>SUM(B27:B31)</f>
        <v>16215</v>
      </c>
      <c r="C24" s="89">
        <f t="shared" ref="C24:H24" si="5">SUM(C27:C31)</f>
        <v>16346</v>
      </c>
      <c r="D24" s="89">
        <f t="shared" si="5"/>
        <v>16472</v>
      </c>
      <c r="E24" s="89">
        <f t="shared" si="5"/>
        <v>16204</v>
      </c>
      <c r="F24" s="89">
        <f t="shared" si="5"/>
        <v>15787</v>
      </c>
      <c r="G24" s="89">
        <f t="shared" si="5"/>
        <v>15602</v>
      </c>
      <c r="H24" s="89">
        <f t="shared" si="5"/>
        <v>15508</v>
      </c>
      <c r="I24" s="89">
        <v>15315</v>
      </c>
      <c r="J24" s="89">
        <v>15330</v>
      </c>
      <c r="K24" s="96">
        <v>15155</v>
      </c>
    </row>
    <row r="25" spans="1:11" s="21" customFormat="1" ht="12" customHeight="1" x14ac:dyDescent="0.2">
      <c r="A25" s="87" t="s">
        <v>18</v>
      </c>
      <c r="B25" s="82">
        <v>95.8</v>
      </c>
      <c r="C25" s="82">
        <v>95.5</v>
      </c>
      <c r="D25" s="82">
        <v>95.5</v>
      </c>
      <c r="E25" s="82">
        <v>95.3</v>
      </c>
      <c r="F25" s="82">
        <v>95.3</v>
      </c>
      <c r="G25" s="82">
        <v>95.3</v>
      </c>
      <c r="H25" s="82">
        <v>95.3</v>
      </c>
      <c r="I25" s="82">
        <f>14514/I24*100</f>
        <v>94.769833496571991</v>
      </c>
      <c r="J25" s="82">
        <f>14502/J24*100</f>
        <v>94.598825831702555</v>
      </c>
      <c r="K25" s="105">
        <f>14317/K24*100</f>
        <v>94.470471791487952</v>
      </c>
    </row>
    <row r="26" spans="1:11" s="21" customFormat="1" ht="12" customHeight="1" x14ac:dyDescent="0.2">
      <c r="A26" s="87" t="s">
        <v>58</v>
      </c>
      <c r="B26" s="86">
        <f t="shared" ref="B26:I26" si="6">(B24/B10)*100</f>
        <v>62.406188661817339</v>
      </c>
      <c r="C26" s="86">
        <f t="shared" si="6"/>
        <v>63.168064304208372</v>
      </c>
      <c r="D26" s="86">
        <f t="shared" si="6"/>
        <v>63.691903178408474</v>
      </c>
      <c r="E26" s="86">
        <f t="shared" si="6"/>
        <v>63.400892088582829</v>
      </c>
      <c r="F26" s="86">
        <f t="shared" si="6"/>
        <v>62.816329778768107</v>
      </c>
      <c r="G26" s="86">
        <f t="shared" si="6"/>
        <v>62.59076503389899</v>
      </c>
      <c r="H26" s="86">
        <f t="shared" si="6"/>
        <v>62.027037836973044</v>
      </c>
      <c r="I26" s="86">
        <f t="shared" si="6"/>
        <v>62.638036809815958</v>
      </c>
      <c r="J26" s="86">
        <f>(J24/J10)*100</f>
        <v>62.755853938103812</v>
      </c>
      <c r="K26" s="105">
        <f>(K24/K10)*100</f>
        <v>62.717265353418306</v>
      </c>
    </row>
    <row r="27" spans="1:11" s="21" customFormat="1" ht="12" customHeight="1" x14ac:dyDescent="0.2">
      <c r="A27" s="65" t="s">
        <v>38</v>
      </c>
      <c r="B27" s="66">
        <v>3230</v>
      </c>
      <c r="C27" s="66">
        <v>3354</v>
      </c>
      <c r="D27" s="66">
        <v>3304</v>
      </c>
      <c r="E27" s="66">
        <v>3102</v>
      </c>
      <c r="F27" s="66">
        <v>3072</v>
      </c>
      <c r="G27" s="66">
        <v>3004</v>
      </c>
      <c r="H27" s="66">
        <v>3144</v>
      </c>
      <c r="I27" s="79">
        <v>3110</v>
      </c>
      <c r="J27" s="92">
        <v>3042</v>
      </c>
      <c r="K27" s="103">
        <v>2992</v>
      </c>
    </row>
    <row r="28" spans="1:11" s="21" customFormat="1" ht="12" customHeight="1" x14ac:dyDescent="0.2">
      <c r="A28" s="65" t="s">
        <v>39</v>
      </c>
      <c r="B28" s="66">
        <v>3396</v>
      </c>
      <c r="C28" s="66">
        <v>3219</v>
      </c>
      <c r="D28" s="66">
        <v>3293</v>
      </c>
      <c r="E28" s="66">
        <v>3270</v>
      </c>
      <c r="F28" s="66">
        <v>3033</v>
      </c>
      <c r="G28" s="66">
        <v>3073</v>
      </c>
      <c r="H28" s="66">
        <v>2985</v>
      </c>
      <c r="I28" s="79">
        <v>3082</v>
      </c>
      <c r="J28" s="92">
        <v>3082</v>
      </c>
      <c r="K28" s="103">
        <v>3005</v>
      </c>
    </row>
    <row r="29" spans="1:11" s="21" customFormat="1" ht="12" customHeight="1" x14ac:dyDescent="0.2">
      <c r="A29" s="65" t="s">
        <v>40</v>
      </c>
      <c r="B29" s="66">
        <v>3281</v>
      </c>
      <c r="C29" s="66">
        <v>3361</v>
      </c>
      <c r="D29" s="66">
        <v>3205</v>
      </c>
      <c r="E29" s="66">
        <v>3282</v>
      </c>
      <c r="F29" s="66">
        <v>3232</v>
      </c>
      <c r="G29" s="66">
        <v>3021</v>
      </c>
      <c r="H29" s="66">
        <v>3113</v>
      </c>
      <c r="I29" s="79">
        <v>2984</v>
      </c>
      <c r="J29" s="92">
        <v>3099</v>
      </c>
      <c r="K29" s="103">
        <v>3067</v>
      </c>
    </row>
    <row r="30" spans="1:11" s="21" customFormat="1" ht="12" customHeight="1" x14ac:dyDescent="0.2">
      <c r="A30" s="65" t="s">
        <v>41</v>
      </c>
      <c r="B30" s="66">
        <v>3101</v>
      </c>
      <c r="C30" s="66">
        <v>3291</v>
      </c>
      <c r="D30" s="66">
        <v>3351</v>
      </c>
      <c r="E30" s="66">
        <v>3168</v>
      </c>
      <c r="F30" s="66">
        <v>3248</v>
      </c>
      <c r="G30" s="66">
        <v>3228</v>
      </c>
      <c r="H30" s="66">
        <v>3007</v>
      </c>
      <c r="I30" s="79">
        <v>3089</v>
      </c>
      <c r="J30" s="92">
        <v>2996</v>
      </c>
      <c r="K30" s="103">
        <v>3083</v>
      </c>
    </row>
    <row r="31" spans="1:11" s="21" customFormat="1" ht="12" customHeight="1" x14ac:dyDescent="0.2">
      <c r="A31" s="65" t="s">
        <v>42</v>
      </c>
      <c r="B31" s="66">
        <v>3207</v>
      </c>
      <c r="C31" s="66">
        <v>3121</v>
      </c>
      <c r="D31" s="66">
        <v>3319</v>
      </c>
      <c r="E31" s="66">
        <v>3382</v>
      </c>
      <c r="F31" s="66">
        <v>3202</v>
      </c>
      <c r="G31" s="66">
        <v>3276</v>
      </c>
      <c r="H31" s="66">
        <v>3259</v>
      </c>
      <c r="I31" s="79">
        <v>3050</v>
      </c>
      <c r="J31" s="92">
        <v>3111</v>
      </c>
      <c r="K31" s="103">
        <v>3008</v>
      </c>
    </row>
    <row r="32" spans="1:11" s="21" customFormat="1" ht="12" customHeight="1" x14ac:dyDescent="0.2">
      <c r="A32" s="84"/>
      <c r="B32" s="85"/>
      <c r="C32" s="85"/>
      <c r="D32" s="85"/>
      <c r="E32" s="85"/>
      <c r="F32" s="85"/>
      <c r="G32" s="85"/>
      <c r="H32" s="85"/>
      <c r="I32" s="85"/>
      <c r="J32" s="92"/>
      <c r="K32" s="103"/>
    </row>
    <row r="33" spans="1:11" s="21" customFormat="1" ht="12" customHeight="1" x14ac:dyDescent="0.2">
      <c r="A33" s="88" t="s">
        <v>61</v>
      </c>
      <c r="B33" s="89">
        <v>208</v>
      </c>
      <c r="C33" s="89">
        <v>237</v>
      </c>
      <c r="D33" s="89">
        <v>265</v>
      </c>
      <c r="E33" s="89">
        <v>279</v>
      </c>
      <c r="F33" s="89">
        <v>291</v>
      </c>
      <c r="G33" s="89">
        <v>285</v>
      </c>
      <c r="H33" s="89">
        <v>264</v>
      </c>
      <c r="I33" s="89">
        <v>271</v>
      </c>
      <c r="J33" s="96">
        <v>271</v>
      </c>
      <c r="K33" s="96">
        <v>320</v>
      </c>
    </row>
    <row r="34" spans="1:11" s="19" customFormat="1" ht="16.5" customHeight="1" x14ac:dyDescent="0.2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106"/>
    </row>
    <row r="35" spans="1:11" s="21" customFormat="1" ht="11.25" customHeight="1" x14ac:dyDescent="0.2">
      <c r="A35" s="69" t="s">
        <v>43</v>
      </c>
      <c r="B35" s="28"/>
      <c r="C35" s="28"/>
      <c r="D35" s="28"/>
      <c r="E35" s="31"/>
      <c r="F35" s="19"/>
      <c r="G35" s="19"/>
      <c r="H35" s="75"/>
      <c r="I35" s="19"/>
    </row>
    <row r="36" spans="1:11" s="21" customFormat="1" ht="11.25" x14ac:dyDescent="0.2">
      <c r="A36" s="101" t="s">
        <v>44</v>
      </c>
      <c r="B36" s="101"/>
      <c r="C36" s="101"/>
      <c r="D36" s="101"/>
      <c r="E36" s="101"/>
      <c r="F36" s="101"/>
      <c r="G36" s="101"/>
      <c r="H36" s="101"/>
      <c r="I36" s="101"/>
    </row>
    <row r="37" spans="1:11" s="21" customFormat="1" ht="11.25" x14ac:dyDescent="0.2">
      <c r="A37" s="101"/>
      <c r="B37" s="101"/>
      <c r="C37" s="101"/>
      <c r="D37" s="101"/>
      <c r="E37" s="101"/>
      <c r="F37" s="101"/>
      <c r="G37" s="101"/>
      <c r="H37" s="101"/>
      <c r="I37" s="101"/>
    </row>
    <row r="38" spans="1:11" ht="12.75" x14ac:dyDescent="0.2">
      <c r="A38" s="51"/>
      <c r="B38" s="71"/>
      <c r="C38" s="71"/>
      <c r="D38" s="71"/>
      <c r="E38" s="71"/>
      <c r="F38" s="71"/>
      <c r="G38" s="71"/>
      <c r="H38" s="71"/>
      <c r="I38" s="21"/>
    </row>
    <row r="39" spans="1:11" ht="12.75" x14ac:dyDescent="0.2">
      <c r="B39" s="64"/>
      <c r="C39" s="64"/>
      <c r="D39" s="64"/>
      <c r="E39" s="64"/>
      <c r="F39" s="64"/>
      <c r="G39" s="64"/>
      <c r="H39" s="64"/>
    </row>
    <row r="40" spans="1:11" ht="12.75" hidden="1" x14ac:dyDescent="0.2">
      <c r="A40" s="28" t="s">
        <v>29</v>
      </c>
      <c r="B40" s="28"/>
      <c r="C40" s="28"/>
      <c r="D40" s="28"/>
      <c r="E40" s="28"/>
      <c r="F40" s="28"/>
      <c r="G40" s="72"/>
      <c r="H40" s="72"/>
    </row>
    <row r="41" spans="1:11" ht="12.75" x14ac:dyDescent="0.2">
      <c r="A41" s="19"/>
      <c r="B41" s="19"/>
      <c r="C41" s="19"/>
      <c r="D41" s="19"/>
      <c r="E41" s="19"/>
      <c r="F41" s="19"/>
      <c r="G41" s="19"/>
      <c r="H41" s="19"/>
    </row>
    <row r="42" spans="1:11" ht="12.75" x14ac:dyDescent="0.2">
      <c r="G42" s="73"/>
      <c r="H42" s="73"/>
    </row>
    <row r="43" spans="1:11" ht="12.75" x14ac:dyDescent="0.2">
      <c r="G43" s="100"/>
      <c r="H43" s="100"/>
    </row>
    <row r="44" spans="1:11" ht="12.75" x14ac:dyDescent="0.2"/>
    <row r="45" spans="1:11" ht="12.75" x14ac:dyDescent="0.2"/>
    <row r="46" spans="1:11" ht="12.75" x14ac:dyDescent="0.2"/>
    <row r="47" spans="1:11" ht="0" hidden="1" customHeight="1" x14ac:dyDescent="0.2"/>
    <row r="48" spans="1:11" ht="0" hidden="1" customHeight="1" x14ac:dyDescent="0.2"/>
    <row r="49" ht="0" hidden="1" customHeight="1" x14ac:dyDescent="0.2"/>
    <row r="50" ht="0" hidden="1" customHeight="1" x14ac:dyDescent="0.2"/>
  </sheetData>
  <mergeCells count="2">
    <mergeCell ref="G43:H43"/>
    <mergeCell ref="A36:I37"/>
  </mergeCells>
  <pageMargins left="0.39370078740157483" right="0" top="0.98425196850393704" bottom="0.98425196850393704" header="0.51181102362204722" footer="0.51181102362204722"/>
  <pageSetup paperSize="9" scale="85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9"/>
  <sheetViews>
    <sheetView showGridLines="0" tabSelected="1" zoomScaleNormal="100" zoomScaleSheetLayoutView="100" workbookViewId="0">
      <selection activeCell="F14" sqref="F14"/>
    </sheetView>
  </sheetViews>
  <sheetFormatPr baseColWidth="10" defaultRowHeight="12.75" zeroHeight="1" x14ac:dyDescent="0.2"/>
  <cols>
    <col min="1" max="1" width="43.7109375" style="19" customWidth="1"/>
    <col min="2" max="5" width="10.7109375" style="20" customWidth="1"/>
    <col min="6" max="8" width="10.7109375" style="18" customWidth="1"/>
    <col min="9" max="9" width="10.85546875" style="18" bestFit="1" customWidth="1"/>
    <col min="10" max="16384" width="11.42578125" style="18"/>
  </cols>
  <sheetData>
    <row r="1" spans="1:11" ht="17.25" thickBot="1" x14ac:dyDescent="0.25">
      <c r="A1" s="34" t="str">
        <f>'3.01 Notice'!A9</f>
        <v>3.01 Le premier degré : évolution des effectifs</v>
      </c>
      <c r="B1" s="17"/>
      <c r="C1" s="17"/>
      <c r="D1" s="17"/>
      <c r="E1" s="17"/>
    </row>
    <row r="2" spans="1:11" ht="13.5" thickTop="1" x14ac:dyDescent="0.2"/>
    <row r="3" spans="1:11" s="21" customFormat="1" ht="15.75" customHeight="1" x14ac:dyDescent="0.2">
      <c r="A3" s="11" t="str">
        <f>'3.01 Notice'!A18</f>
        <v>[3] Effectifs d'élèves du premier degré par département à la rentrée 2025</v>
      </c>
      <c r="K3" s="22"/>
    </row>
    <row r="4" spans="1:11" x14ac:dyDescent="0.2"/>
    <row r="5" spans="1:11" s="22" customFormat="1" ht="33.75" x14ac:dyDescent="0.2">
      <c r="A5" s="23" t="s">
        <v>12</v>
      </c>
      <c r="B5" s="23" t="s">
        <v>15</v>
      </c>
      <c r="C5" s="23" t="s">
        <v>16</v>
      </c>
      <c r="D5" s="23" t="s">
        <v>17</v>
      </c>
      <c r="E5" s="42" t="s">
        <v>66</v>
      </c>
      <c r="F5" s="35" t="s">
        <v>18</v>
      </c>
      <c r="G5" s="23" t="s">
        <v>56</v>
      </c>
      <c r="H5" s="80" t="s">
        <v>55</v>
      </c>
    </row>
    <row r="6" spans="1:11" s="22" customFormat="1" ht="15" customHeight="1" x14ac:dyDescent="0.2">
      <c r="A6" s="36" t="s">
        <v>19</v>
      </c>
      <c r="B6" s="107">
        <v>10749</v>
      </c>
      <c r="C6" s="24">
        <v>740</v>
      </c>
      <c r="D6" s="37">
        <f>SUM(RSCTabX[[#This Row],[Public]:[Privé sous contrat]])</f>
        <v>11489</v>
      </c>
      <c r="E6" s="108" t="s">
        <v>67</v>
      </c>
      <c r="F6" s="38">
        <f>RSCTabX[[#This Row],[Public]]/RSCTabX[[#This Row],[Public et Privé sous contrat]]</f>
        <v>0.93559056488815384</v>
      </c>
      <c r="G6" s="24">
        <v>58</v>
      </c>
      <c r="H6" s="80">
        <f>10815+717</f>
        <v>11532</v>
      </c>
    </row>
    <row r="7" spans="1:11" s="22" customFormat="1" ht="15" customHeight="1" x14ac:dyDescent="0.2">
      <c r="A7" s="36" t="s">
        <v>20</v>
      </c>
      <c r="B7" s="107">
        <v>12034</v>
      </c>
      <c r="C7" s="24">
        <v>440</v>
      </c>
      <c r="D7" s="37">
        <f>SUM(RSCTabX[[#This Row],[Public]:[Privé sous contrat]])</f>
        <v>12474</v>
      </c>
      <c r="E7" s="108" t="s">
        <v>68</v>
      </c>
      <c r="F7" s="38">
        <f>RSCTabX[[#This Row],[Public]]/RSCTabX[[#This Row],[Public et Privé sous contrat]]</f>
        <v>0.96472663139329806</v>
      </c>
      <c r="G7" s="24">
        <v>143</v>
      </c>
      <c r="H7" s="80">
        <f>12336+425</f>
        <v>12761</v>
      </c>
    </row>
    <row r="8" spans="1:11" s="22" customFormat="1" ht="15" customHeight="1" x14ac:dyDescent="0.2">
      <c r="A8" s="26" t="s">
        <v>21</v>
      </c>
      <c r="B8" s="27">
        <f>SUBTOTAL(109,RSCTabX[Public])</f>
        <v>22783</v>
      </c>
      <c r="C8" s="27">
        <f>SUBTOTAL(109,RSCTabX[Privé sous contrat])</f>
        <v>1180</v>
      </c>
      <c r="D8" s="39">
        <f>SUBTOTAL(109,RSCTabX[Public et Privé sous contrat])</f>
        <v>23963</v>
      </c>
      <c r="E8" s="109" t="s">
        <v>69</v>
      </c>
      <c r="F8" s="40">
        <f>RSCTabX[[#Totals],[Public]]/RSCTabX[[#Totals],[Public et Privé sous contrat]]</f>
        <v>0.95075741768559863</v>
      </c>
      <c r="G8" s="91">
        <f>+G7+G6</f>
        <v>201</v>
      </c>
      <c r="H8" s="80">
        <f>SUM(H6:H7)</f>
        <v>24293</v>
      </c>
    </row>
    <row r="9" spans="1:11" s="22" customFormat="1" ht="15" customHeight="1" x14ac:dyDescent="0.2">
      <c r="A9" s="19"/>
      <c r="B9" s="20"/>
      <c r="C9" s="20"/>
      <c r="D9" s="20"/>
      <c r="E9" s="20"/>
      <c r="F9" s="18"/>
    </row>
    <row r="10" spans="1:11" s="22" customFormat="1" ht="15" customHeight="1" x14ac:dyDescent="0.2">
      <c r="A10" s="102" t="s">
        <v>13</v>
      </c>
      <c r="B10" s="102"/>
      <c r="C10" s="102"/>
      <c r="D10" s="102"/>
      <c r="E10" s="20"/>
      <c r="F10" s="18"/>
    </row>
    <row r="11" spans="1:11" s="22" customFormat="1" ht="15" customHeight="1" x14ac:dyDescent="0.2">
      <c r="A11" s="28"/>
      <c r="B11" s="29"/>
      <c r="C11" s="30"/>
      <c r="D11" s="29"/>
      <c r="E11" s="43"/>
      <c r="F11" s="18"/>
    </row>
    <row r="12" spans="1:11" s="22" customFormat="1" ht="15" customHeight="1" x14ac:dyDescent="0.2">
      <c r="A12" s="28" t="s">
        <v>14</v>
      </c>
      <c r="B12" s="31"/>
      <c r="C12" s="31"/>
      <c r="D12" s="31"/>
      <c r="E12" s="20"/>
      <c r="F12" s="18"/>
    </row>
    <row r="13" spans="1:11" s="25" customFormat="1" ht="15" customHeight="1" x14ac:dyDescent="0.2">
      <c r="A13" s="32" t="s">
        <v>22</v>
      </c>
      <c r="B13" s="20"/>
      <c r="C13" s="20"/>
      <c r="D13" s="20"/>
      <c r="E13" s="20"/>
      <c r="F13" s="18"/>
    </row>
    <row r="14" spans="1:11" s="22" customFormat="1" ht="15" customHeight="1" x14ac:dyDescent="0.2">
      <c r="A14" s="33"/>
      <c r="B14" s="20"/>
      <c r="C14" s="20"/>
      <c r="D14" s="20"/>
      <c r="E14" s="20"/>
      <c r="F14" s="18"/>
    </row>
    <row r="15" spans="1:11" s="22" customFormat="1" ht="15" customHeight="1" x14ac:dyDescent="0.2">
      <c r="A15" s="32"/>
      <c r="B15" s="20"/>
      <c r="C15" s="20"/>
      <c r="D15" s="20"/>
      <c r="E15" s="20"/>
      <c r="F15" s="18"/>
      <c r="G15" s="18"/>
      <c r="H15" s="18"/>
      <c r="I15" s="18"/>
    </row>
    <row r="16" spans="1:11" s="22" customFormat="1" ht="15" customHeight="1" x14ac:dyDescent="0.2">
      <c r="A16" s="19"/>
      <c r="B16" s="20"/>
      <c r="C16" s="20"/>
      <c r="D16" s="20"/>
      <c r="E16" s="20"/>
      <c r="F16" s="18"/>
      <c r="G16" s="18"/>
      <c r="H16" s="18"/>
      <c r="I16" s="18"/>
    </row>
    <row r="17" spans="1:9" s="22" customFormat="1" ht="15" customHeight="1" x14ac:dyDescent="0.2">
      <c r="A17" s="19"/>
      <c r="B17" s="20"/>
      <c r="C17" s="20"/>
      <c r="D17" s="20"/>
      <c r="E17" s="20"/>
      <c r="F17" s="18"/>
      <c r="G17" s="18"/>
      <c r="H17" s="18"/>
      <c r="I17" s="18"/>
    </row>
    <row r="18" spans="1:9" s="22" customFormat="1" ht="15" customHeight="1" x14ac:dyDescent="0.2">
      <c r="A18" s="19"/>
      <c r="B18" s="20"/>
      <c r="C18" s="20"/>
      <c r="D18" s="20"/>
      <c r="E18" s="20"/>
      <c r="F18" s="18"/>
      <c r="G18" s="18"/>
      <c r="H18" s="18"/>
      <c r="I18" s="18"/>
    </row>
    <row r="19" spans="1:9" s="22" customFormat="1" ht="15" customHeight="1" x14ac:dyDescent="0.2">
      <c r="A19" s="19"/>
      <c r="B19" s="20"/>
      <c r="C19" s="20"/>
      <c r="D19" s="20"/>
      <c r="E19" s="20"/>
      <c r="F19" s="18"/>
      <c r="G19" s="18"/>
      <c r="H19" s="18"/>
      <c r="I19" s="18"/>
    </row>
    <row r="20" spans="1:9" s="22" customFormat="1" ht="15" customHeight="1" x14ac:dyDescent="0.2">
      <c r="A20" s="19"/>
      <c r="B20" s="20"/>
      <c r="C20" s="20"/>
      <c r="D20" s="20"/>
      <c r="E20" s="20"/>
      <c r="F20" s="18"/>
      <c r="G20" s="18"/>
      <c r="H20" s="18"/>
      <c r="I20" s="18"/>
    </row>
    <row r="21" spans="1:9" s="22" customFormat="1" ht="15" customHeight="1" x14ac:dyDescent="0.2">
      <c r="A21" s="19"/>
      <c r="B21" s="20"/>
      <c r="C21" s="20"/>
      <c r="D21" s="20"/>
      <c r="E21" s="20"/>
      <c r="F21" s="18"/>
      <c r="G21" s="18"/>
      <c r="H21" s="18"/>
      <c r="I21" s="18"/>
    </row>
    <row r="22" spans="1:9" s="22" customFormat="1" ht="15" customHeight="1" x14ac:dyDescent="0.2">
      <c r="A22" s="19"/>
      <c r="B22" s="20"/>
      <c r="C22" s="20"/>
      <c r="D22" s="20"/>
      <c r="E22" s="20"/>
      <c r="F22" s="18"/>
      <c r="G22" s="18"/>
      <c r="H22" s="18"/>
      <c r="I22" s="18"/>
    </row>
    <row r="23" spans="1:9" s="22" customFormat="1" ht="15" customHeight="1" x14ac:dyDescent="0.2">
      <c r="A23" s="19"/>
      <c r="B23" s="20"/>
      <c r="C23" s="20"/>
      <c r="D23" s="20"/>
      <c r="E23" s="20"/>
      <c r="F23" s="18"/>
      <c r="G23" s="18"/>
      <c r="H23" s="18"/>
      <c r="I23" s="18"/>
    </row>
    <row r="24" spans="1:9" s="22" customFormat="1" ht="15" customHeight="1" x14ac:dyDescent="0.2">
      <c r="A24" s="19"/>
      <c r="B24" s="20"/>
      <c r="C24" s="20"/>
      <c r="D24" s="20"/>
      <c r="E24" s="20"/>
      <c r="F24" s="18"/>
      <c r="G24" s="18"/>
      <c r="H24" s="18"/>
      <c r="I24" s="18"/>
    </row>
    <row r="25" spans="1:9" s="22" customFormat="1" ht="15" customHeight="1" x14ac:dyDescent="0.2">
      <c r="A25" s="19"/>
      <c r="B25" s="20"/>
      <c r="C25" s="20"/>
      <c r="D25" s="20"/>
      <c r="E25" s="20"/>
      <c r="F25" s="18"/>
      <c r="G25" s="18"/>
      <c r="H25" s="18"/>
      <c r="I25" s="18"/>
    </row>
    <row r="26" spans="1:9" s="22" customFormat="1" ht="15" customHeight="1" x14ac:dyDescent="0.2">
      <c r="A26" s="19"/>
      <c r="B26" s="20"/>
      <c r="C26" s="20"/>
      <c r="D26" s="20"/>
      <c r="E26" s="20"/>
      <c r="F26" s="18"/>
      <c r="G26" s="18"/>
      <c r="H26" s="18"/>
      <c r="I26" s="18"/>
    </row>
    <row r="27" spans="1:9" s="22" customFormat="1" ht="15" customHeight="1" x14ac:dyDescent="0.2">
      <c r="A27" s="19"/>
      <c r="B27" s="20"/>
      <c r="C27" s="20"/>
      <c r="D27" s="20"/>
      <c r="E27" s="20"/>
      <c r="F27" s="18"/>
      <c r="G27" s="18"/>
      <c r="H27" s="18"/>
      <c r="I27" s="18"/>
    </row>
    <row r="28" spans="1:9" s="22" customFormat="1" ht="15" customHeight="1" x14ac:dyDescent="0.2">
      <c r="A28" s="19"/>
      <c r="B28" s="20"/>
      <c r="C28" s="20"/>
      <c r="D28" s="20"/>
      <c r="E28" s="20"/>
      <c r="F28" s="18"/>
      <c r="G28" s="18"/>
      <c r="H28" s="18"/>
      <c r="I28" s="18"/>
    </row>
    <row r="29" spans="1:9" s="25" customFormat="1" ht="15" customHeight="1" x14ac:dyDescent="0.2">
      <c r="A29" s="19"/>
      <c r="B29" s="20"/>
      <c r="C29" s="20"/>
      <c r="D29" s="20"/>
      <c r="E29" s="20"/>
      <c r="F29" s="18"/>
      <c r="G29" s="18"/>
      <c r="H29" s="18"/>
      <c r="I29" s="18"/>
    </row>
    <row r="30" spans="1:9" s="22" customFormat="1" ht="15" customHeight="1" x14ac:dyDescent="0.2">
      <c r="A30" s="19"/>
      <c r="B30" s="20"/>
      <c r="C30" s="20"/>
      <c r="D30" s="20"/>
      <c r="E30" s="20"/>
      <c r="F30" s="18"/>
      <c r="G30" s="18"/>
      <c r="H30" s="18"/>
      <c r="I30" s="18"/>
    </row>
    <row r="31" spans="1:9" s="22" customFormat="1" ht="15" customHeight="1" x14ac:dyDescent="0.2">
      <c r="A31" s="19"/>
      <c r="B31" s="20"/>
      <c r="C31" s="20"/>
      <c r="D31" s="20"/>
      <c r="E31" s="20"/>
      <c r="F31" s="18"/>
      <c r="G31" s="18"/>
      <c r="H31" s="18"/>
      <c r="I31" s="18"/>
    </row>
    <row r="32" spans="1:9" s="22" customFormat="1" ht="15" customHeight="1" x14ac:dyDescent="0.2">
      <c r="A32" s="19"/>
      <c r="B32" s="20"/>
      <c r="C32" s="20"/>
      <c r="D32" s="20"/>
      <c r="E32" s="20"/>
      <c r="F32" s="18"/>
      <c r="G32" s="18"/>
      <c r="H32" s="18"/>
      <c r="I32" s="18"/>
    </row>
    <row r="33" spans="1:9" s="22" customFormat="1" ht="15" customHeight="1" x14ac:dyDescent="0.2">
      <c r="A33" s="19"/>
      <c r="B33" s="20"/>
      <c r="C33" s="20"/>
      <c r="D33" s="20"/>
      <c r="E33" s="20"/>
      <c r="F33" s="18"/>
      <c r="G33" s="18"/>
      <c r="H33" s="18"/>
      <c r="I33" s="18"/>
    </row>
    <row r="34" spans="1:9" s="22" customFormat="1" ht="15" customHeight="1" x14ac:dyDescent="0.2">
      <c r="A34" s="19"/>
      <c r="B34" s="20"/>
      <c r="C34" s="20"/>
      <c r="D34" s="20"/>
      <c r="E34" s="20"/>
      <c r="F34" s="18"/>
      <c r="G34" s="18"/>
      <c r="H34" s="18"/>
      <c r="I34" s="18"/>
    </row>
    <row r="35" spans="1:9" s="22" customFormat="1" ht="15" customHeight="1" x14ac:dyDescent="0.2">
      <c r="A35" s="19"/>
      <c r="B35" s="20"/>
      <c r="C35" s="20"/>
      <c r="D35" s="20"/>
      <c r="E35" s="20"/>
      <c r="F35" s="18"/>
      <c r="G35" s="18"/>
      <c r="H35" s="18"/>
      <c r="I35" s="18"/>
    </row>
    <row r="36" spans="1:9" s="22" customFormat="1" ht="15" customHeight="1" x14ac:dyDescent="0.2">
      <c r="A36" s="19"/>
      <c r="B36" s="20"/>
      <c r="C36" s="20"/>
      <c r="D36" s="20"/>
      <c r="E36" s="20"/>
      <c r="F36" s="18"/>
      <c r="G36" s="18"/>
      <c r="H36" s="18"/>
      <c r="I36" s="18"/>
    </row>
    <row r="37" spans="1:9" s="25" customFormat="1" ht="15" customHeight="1" x14ac:dyDescent="0.2">
      <c r="A37" s="19"/>
      <c r="B37" s="20"/>
      <c r="C37" s="20"/>
      <c r="D37" s="20"/>
      <c r="E37" s="20"/>
      <c r="F37" s="18"/>
      <c r="G37" s="18"/>
      <c r="H37" s="18"/>
      <c r="I37" s="18"/>
    </row>
    <row r="38" spans="1:9" s="22" customFormat="1" ht="15" customHeight="1" x14ac:dyDescent="0.2">
      <c r="A38" s="19"/>
      <c r="B38" s="20"/>
      <c r="C38" s="20"/>
      <c r="D38" s="20"/>
      <c r="E38" s="20"/>
      <c r="F38" s="18"/>
      <c r="G38" s="18"/>
      <c r="H38" s="18"/>
      <c r="I38" s="18"/>
    </row>
    <row r="39" spans="1:9" s="22" customFormat="1" ht="15" customHeight="1" x14ac:dyDescent="0.2">
      <c r="A39" s="19"/>
      <c r="B39" s="20"/>
      <c r="C39" s="20"/>
      <c r="D39" s="20"/>
      <c r="E39" s="20"/>
      <c r="F39" s="18"/>
      <c r="G39" s="18"/>
      <c r="H39" s="18"/>
      <c r="I39" s="18"/>
    </row>
    <row r="40" spans="1:9" s="22" customFormat="1" ht="15" customHeight="1" x14ac:dyDescent="0.2">
      <c r="A40" s="19"/>
      <c r="B40" s="20"/>
      <c r="C40" s="20"/>
      <c r="D40" s="20"/>
      <c r="E40" s="20"/>
      <c r="F40" s="18"/>
      <c r="G40" s="18"/>
      <c r="H40" s="18"/>
      <c r="I40" s="18"/>
    </row>
    <row r="41" spans="1:9" s="22" customFormat="1" ht="15" customHeight="1" x14ac:dyDescent="0.2">
      <c r="A41" s="19"/>
      <c r="B41" s="20"/>
      <c r="C41" s="20"/>
      <c r="D41" s="20"/>
      <c r="E41" s="20"/>
      <c r="F41" s="18"/>
      <c r="G41" s="18"/>
      <c r="H41" s="18"/>
      <c r="I41" s="18"/>
    </row>
    <row r="42" spans="1:9" s="22" customFormat="1" ht="15" customHeight="1" x14ac:dyDescent="0.2">
      <c r="A42" s="19"/>
      <c r="B42" s="20"/>
      <c r="C42" s="20"/>
      <c r="D42" s="20"/>
      <c r="E42" s="20"/>
      <c r="F42" s="18"/>
      <c r="G42" s="18"/>
      <c r="H42" s="18"/>
      <c r="I42" s="18"/>
    </row>
    <row r="43" spans="1:9" s="22" customFormat="1" ht="15" customHeight="1" x14ac:dyDescent="0.2">
      <c r="A43" s="19"/>
      <c r="B43" s="20"/>
      <c r="C43" s="20"/>
      <c r="D43" s="20"/>
      <c r="E43" s="20"/>
      <c r="F43" s="18"/>
      <c r="G43" s="18"/>
      <c r="H43" s="18"/>
      <c r="I43" s="18"/>
    </row>
    <row r="44" spans="1:9" s="22" customFormat="1" ht="15" customHeight="1" x14ac:dyDescent="0.2">
      <c r="A44" s="19"/>
      <c r="B44" s="20"/>
      <c r="C44" s="20"/>
      <c r="D44" s="20"/>
      <c r="E44" s="20"/>
      <c r="F44" s="18"/>
      <c r="G44" s="18"/>
      <c r="H44" s="18"/>
      <c r="I44" s="18"/>
    </row>
    <row r="45" spans="1:9" s="25" customFormat="1" ht="15" customHeight="1" x14ac:dyDescent="0.2">
      <c r="A45" s="19"/>
      <c r="B45" s="20"/>
      <c r="C45" s="20"/>
      <c r="D45" s="20"/>
      <c r="E45" s="20"/>
      <c r="F45" s="18"/>
      <c r="G45" s="18"/>
      <c r="H45" s="18"/>
      <c r="I45" s="18"/>
    </row>
    <row r="46" spans="1:9" s="22" customFormat="1" ht="15" customHeight="1" x14ac:dyDescent="0.2">
      <c r="A46" s="19"/>
      <c r="B46" s="20"/>
      <c r="C46" s="20"/>
      <c r="D46" s="20"/>
      <c r="E46" s="20"/>
      <c r="F46" s="18"/>
      <c r="G46" s="18"/>
      <c r="H46" s="18"/>
      <c r="I46" s="18"/>
    </row>
    <row r="47" spans="1:9" s="22" customFormat="1" ht="15" customHeight="1" x14ac:dyDescent="0.2">
      <c r="A47" s="19"/>
      <c r="B47" s="20"/>
      <c r="C47" s="20"/>
      <c r="D47" s="20"/>
      <c r="E47" s="20"/>
      <c r="F47" s="18"/>
      <c r="G47" s="18"/>
      <c r="H47" s="18"/>
      <c r="I47" s="18"/>
    </row>
    <row r="48" spans="1:9" s="22" customFormat="1" ht="15" customHeight="1" x14ac:dyDescent="0.2">
      <c r="A48" s="19"/>
      <c r="B48" s="20"/>
      <c r="C48" s="20"/>
      <c r="D48" s="20"/>
      <c r="E48" s="20"/>
      <c r="F48" s="18"/>
      <c r="G48" s="18"/>
      <c r="H48" s="18"/>
      <c r="I48" s="18"/>
    </row>
    <row r="49" spans="1:9" s="22" customFormat="1" ht="15" customHeight="1" x14ac:dyDescent="0.2">
      <c r="A49" s="19"/>
      <c r="B49" s="20"/>
      <c r="C49" s="20"/>
      <c r="D49" s="20"/>
      <c r="E49" s="20"/>
      <c r="F49" s="18"/>
      <c r="G49" s="18"/>
      <c r="H49" s="18"/>
      <c r="I49" s="18"/>
    </row>
    <row r="50" spans="1:9" s="22" customFormat="1" ht="15" customHeight="1" x14ac:dyDescent="0.2">
      <c r="A50" s="19"/>
      <c r="B50" s="20"/>
      <c r="C50" s="20"/>
      <c r="D50" s="20"/>
      <c r="E50" s="20"/>
      <c r="F50" s="18"/>
      <c r="G50" s="18"/>
      <c r="H50" s="18"/>
      <c r="I50" s="18"/>
    </row>
    <row r="51" spans="1:9" s="22" customFormat="1" ht="15" customHeight="1" x14ac:dyDescent="0.2">
      <c r="A51" s="19"/>
      <c r="B51" s="20"/>
      <c r="C51" s="20"/>
      <c r="D51" s="20"/>
      <c r="E51" s="20"/>
      <c r="F51" s="18"/>
      <c r="G51" s="18"/>
      <c r="H51" s="18"/>
      <c r="I51" s="18"/>
    </row>
    <row r="52" spans="1:9" s="22" customFormat="1" ht="15" customHeight="1" x14ac:dyDescent="0.2">
      <c r="A52" s="19"/>
      <c r="B52" s="20"/>
      <c r="C52" s="20"/>
      <c r="D52" s="20"/>
      <c r="E52" s="20"/>
      <c r="F52" s="18"/>
      <c r="G52" s="18"/>
      <c r="H52" s="18"/>
      <c r="I52" s="18"/>
    </row>
    <row r="53" spans="1:9" s="22" customFormat="1" ht="15" customHeight="1" x14ac:dyDescent="0.2">
      <c r="A53" s="19"/>
      <c r="B53" s="20"/>
      <c r="C53" s="20"/>
      <c r="D53" s="20"/>
      <c r="E53" s="20"/>
      <c r="F53" s="18"/>
      <c r="G53" s="18"/>
      <c r="H53" s="18"/>
      <c r="I53" s="18"/>
    </row>
    <row r="54" spans="1:9" s="22" customFormat="1" ht="15" customHeight="1" x14ac:dyDescent="0.2">
      <c r="A54" s="19"/>
      <c r="B54" s="20"/>
      <c r="C54" s="20"/>
      <c r="D54" s="20"/>
      <c r="E54" s="20"/>
      <c r="F54" s="18"/>
      <c r="G54" s="18"/>
      <c r="H54" s="18"/>
      <c r="I54" s="18"/>
    </row>
    <row r="55" spans="1:9" s="22" customFormat="1" ht="15" customHeight="1" x14ac:dyDescent="0.2">
      <c r="A55" s="19"/>
      <c r="B55" s="20"/>
      <c r="C55" s="20"/>
      <c r="D55" s="20"/>
      <c r="E55" s="20"/>
      <c r="F55" s="18"/>
      <c r="G55" s="18"/>
      <c r="H55" s="18"/>
      <c r="I55" s="18"/>
    </row>
    <row r="56" spans="1:9" s="22" customFormat="1" ht="15" customHeight="1" x14ac:dyDescent="0.2">
      <c r="A56" s="19"/>
      <c r="B56" s="20"/>
      <c r="C56" s="20"/>
      <c r="D56" s="20"/>
      <c r="E56" s="20"/>
      <c r="F56" s="18"/>
      <c r="G56" s="18"/>
      <c r="H56" s="18"/>
      <c r="I56" s="18"/>
    </row>
    <row r="57" spans="1:9" s="22" customFormat="1" ht="15" customHeight="1" x14ac:dyDescent="0.2">
      <c r="A57" s="19"/>
      <c r="B57" s="20"/>
      <c r="C57" s="20"/>
      <c r="D57" s="20"/>
      <c r="E57" s="20"/>
      <c r="F57" s="18"/>
      <c r="G57" s="18"/>
      <c r="H57" s="18"/>
      <c r="I57" s="18"/>
    </row>
    <row r="58" spans="1:9" s="22" customFormat="1" ht="15" customHeight="1" x14ac:dyDescent="0.2">
      <c r="A58" s="19"/>
      <c r="B58" s="20"/>
      <c r="C58" s="20"/>
      <c r="D58" s="20"/>
      <c r="E58" s="20"/>
      <c r="F58" s="18"/>
      <c r="G58" s="18"/>
      <c r="H58" s="18"/>
      <c r="I58" s="18"/>
    </row>
    <row r="59" spans="1:9" s="22" customFormat="1" ht="15" customHeight="1" x14ac:dyDescent="0.2">
      <c r="A59" s="19"/>
      <c r="B59" s="20"/>
      <c r="C59" s="20"/>
      <c r="D59" s="20"/>
      <c r="E59" s="20"/>
      <c r="F59" s="18"/>
      <c r="G59" s="18"/>
      <c r="H59" s="18"/>
      <c r="I59" s="18"/>
    </row>
    <row r="60" spans="1:9" s="22" customFormat="1" ht="15" customHeight="1" x14ac:dyDescent="0.2">
      <c r="A60" s="19"/>
      <c r="B60" s="20"/>
      <c r="C60" s="20"/>
      <c r="D60" s="20"/>
      <c r="E60" s="20"/>
      <c r="F60" s="18"/>
      <c r="G60" s="18"/>
      <c r="H60" s="18"/>
      <c r="I60" s="18"/>
    </row>
    <row r="61" spans="1:9" s="25" customFormat="1" ht="15" customHeight="1" x14ac:dyDescent="0.2">
      <c r="A61" s="19"/>
      <c r="B61" s="20"/>
      <c r="C61" s="20"/>
      <c r="D61" s="20"/>
      <c r="E61" s="20"/>
      <c r="F61" s="18"/>
      <c r="G61" s="18"/>
      <c r="H61" s="18"/>
      <c r="I61" s="18"/>
    </row>
    <row r="62" spans="1:9" s="22" customFormat="1" ht="15" customHeight="1" x14ac:dyDescent="0.2">
      <c r="A62" s="19"/>
      <c r="B62" s="20"/>
      <c r="C62" s="20"/>
      <c r="D62" s="20"/>
      <c r="E62" s="20"/>
      <c r="F62" s="18"/>
      <c r="G62" s="18"/>
      <c r="H62" s="18"/>
      <c r="I62" s="18"/>
    </row>
    <row r="63" spans="1:9" s="22" customFormat="1" ht="15" customHeight="1" x14ac:dyDescent="0.2">
      <c r="A63" s="19"/>
      <c r="B63" s="20"/>
      <c r="C63" s="20"/>
      <c r="D63" s="20"/>
      <c r="E63" s="20"/>
      <c r="F63" s="18"/>
      <c r="G63" s="18"/>
      <c r="H63" s="18"/>
      <c r="I63" s="18"/>
    </row>
    <row r="64" spans="1:9" s="22" customFormat="1" ht="15" customHeight="1" x14ac:dyDescent="0.2">
      <c r="A64" s="19"/>
      <c r="B64" s="20"/>
      <c r="C64" s="20"/>
      <c r="D64" s="20"/>
      <c r="E64" s="20"/>
      <c r="F64" s="18"/>
      <c r="G64" s="18"/>
      <c r="H64" s="18"/>
      <c r="I64" s="18"/>
    </row>
    <row r="65" spans="1:9" s="22" customFormat="1" ht="15" customHeight="1" x14ac:dyDescent="0.2">
      <c r="A65" s="19"/>
      <c r="B65" s="20"/>
      <c r="C65" s="20"/>
      <c r="D65" s="20"/>
      <c r="E65" s="20"/>
      <c r="F65" s="18"/>
      <c r="G65" s="18"/>
      <c r="H65" s="18"/>
      <c r="I65" s="18"/>
    </row>
    <row r="66" spans="1:9" s="22" customFormat="1" ht="15" customHeight="1" x14ac:dyDescent="0.2">
      <c r="A66" s="19"/>
      <c r="B66" s="20"/>
      <c r="C66" s="20"/>
      <c r="D66" s="20"/>
      <c r="E66" s="20"/>
      <c r="F66" s="18"/>
      <c r="G66" s="18"/>
      <c r="H66" s="18"/>
      <c r="I66" s="18"/>
    </row>
    <row r="67" spans="1:9" s="22" customFormat="1" ht="15" customHeight="1" x14ac:dyDescent="0.2">
      <c r="A67" s="19"/>
      <c r="B67" s="20"/>
      <c r="C67" s="20"/>
      <c r="D67" s="20"/>
      <c r="E67" s="20"/>
      <c r="F67" s="18"/>
      <c r="G67" s="18"/>
      <c r="H67" s="18"/>
      <c r="I67" s="18"/>
    </row>
    <row r="68" spans="1:9" hidden="1" x14ac:dyDescent="0.2"/>
    <row r="69" spans="1:9" hidden="1" x14ac:dyDescent="0.2"/>
    <row r="70" spans="1:9" hidden="1" x14ac:dyDescent="0.2"/>
    <row r="71" spans="1:9" hidden="1" x14ac:dyDescent="0.2"/>
    <row r="72" spans="1:9" hidden="1" x14ac:dyDescent="0.2"/>
    <row r="73" spans="1:9" hidden="1" x14ac:dyDescent="0.2"/>
    <row r="74" spans="1:9" hidden="1" x14ac:dyDescent="0.2"/>
    <row r="75" spans="1:9" hidden="1" x14ac:dyDescent="0.2"/>
    <row r="76" spans="1:9" hidden="1" x14ac:dyDescent="0.2"/>
    <row r="77" spans="1:9" hidden="1" x14ac:dyDescent="0.2"/>
    <row r="78" spans="1:9" hidden="1" x14ac:dyDescent="0.2"/>
    <row r="79" spans="1:9" hidden="1" x14ac:dyDescent="0.2"/>
    <row r="80" spans="1:9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</sheetData>
  <mergeCells count="1">
    <mergeCell ref="A10:D10"/>
  </mergeCells>
  <printOptions horizontalCentered="1" verticalCentered="1"/>
  <pageMargins left="0.15748031496062992" right="0.19685039370078741" top="0" bottom="0" header="0.31496062992125984" footer="0.31496062992125984"/>
  <pageSetup paperSize="9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1E0E11A-DB16-40FC-ABCD-E4A56041ED3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3.01 Notice</vt:lpstr>
      <vt:lpstr>3.01 Graphique 1</vt:lpstr>
      <vt:lpstr>3.01 Tableau 2</vt:lpstr>
      <vt:lpstr>3.01 Tableau 3</vt:lpstr>
      <vt:lpstr>'3.01 Graphique 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MANAC-H</dc:creator>
  <cp:lastModifiedBy>Santa Susini</cp:lastModifiedBy>
  <cp:lastPrinted>2023-10-19T13:06:41Z</cp:lastPrinted>
  <dcterms:created xsi:type="dcterms:W3CDTF">2022-10-03T13:25:15Z</dcterms:created>
  <dcterms:modified xsi:type="dcterms:W3CDTF">2025-11-14T13:07:41Z</dcterms:modified>
</cp:coreProperties>
</file>