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2.xml" ContentType="application/vnd.openxmlformats-officedocument.drawing+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susini\Nextcloud2\Stats corses\2025\PUBLICATION\"/>
    </mc:Choice>
  </mc:AlternateContent>
  <bookViews>
    <workbookView xWindow="0" yWindow="0" windowWidth="28800" windowHeight="11775" tabRatio="853" activeTab="4"/>
  </bookViews>
  <sheets>
    <sheet name="2.03 Notice" sheetId="18" r:id="rId1"/>
    <sheet name="2.03 Tableau 1" sheetId="9" r:id="rId2"/>
    <sheet name="2.03 Tableau 2" sheetId="6" r:id="rId3"/>
    <sheet name="2.03 Tableau 3" sheetId="19" r:id="rId4"/>
    <sheet name="2.03 Tableau 4" sheetId="20" r:id="rId5"/>
  </sheets>
  <calcPr calcId="162913"/>
</workbook>
</file>

<file path=xl/calcChain.xml><?xml version="1.0" encoding="utf-8"?>
<calcChain xmlns="http://schemas.openxmlformats.org/spreadsheetml/2006/main">
  <c r="AB24" i="20" l="1"/>
  <c r="AB23" i="20"/>
  <c r="AC23" i="20"/>
  <c r="AC22" i="20"/>
  <c r="AB22" i="20"/>
  <c r="AB8" i="20"/>
  <c r="AB9" i="20"/>
  <c r="AB10" i="20"/>
  <c r="AB11" i="20"/>
  <c r="AC11" i="20" s="1"/>
  <c r="AB12" i="20"/>
  <c r="AB13" i="20"/>
  <c r="AB14" i="20"/>
  <c r="AB15" i="20"/>
  <c r="AC15" i="20" s="1"/>
  <c r="AB16" i="20"/>
  <c r="AB17" i="20"/>
  <c r="AB18" i="20"/>
  <c r="AB19" i="20"/>
  <c r="AC19" i="20" s="1"/>
  <c r="AB20" i="20"/>
  <c r="AB21" i="20"/>
  <c r="AB7" i="20"/>
  <c r="AC7" i="20" s="1"/>
  <c r="AA26" i="20"/>
  <c r="AA25" i="20"/>
  <c r="AA24" i="20"/>
  <c r="AA23" i="20"/>
  <c r="AA22" i="20"/>
  <c r="AC8" i="20"/>
  <c r="AC9" i="20"/>
  <c r="AC10" i="20"/>
  <c r="AC12" i="20"/>
  <c r="AC13" i="20"/>
  <c r="AC14" i="20"/>
  <c r="AC16" i="20"/>
  <c r="AC17" i="20"/>
  <c r="AC18" i="20"/>
  <c r="AC20" i="20"/>
  <c r="AC21" i="20"/>
  <c r="AC24" i="20" l="1"/>
  <c r="G13" i="9"/>
  <c r="G10" i="9" l="1"/>
  <c r="G9" i="9"/>
  <c r="G8" i="9"/>
  <c r="E40" i="19"/>
  <c r="E43" i="19"/>
  <c r="G17" i="9" l="1"/>
  <c r="G15" i="9"/>
  <c r="F39" i="19"/>
  <c r="G11" i="9" l="1"/>
  <c r="G7" i="9" l="1"/>
  <c r="F23" i="20" l="1"/>
  <c r="F22" i="20"/>
  <c r="S26" i="20" l="1"/>
  <c r="S25" i="20"/>
  <c r="S24" i="20"/>
  <c r="S23" i="20"/>
  <c r="S22" i="20"/>
  <c r="I43" i="19" l="1"/>
  <c r="I42" i="19"/>
  <c r="I41" i="19"/>
  <c r="I40" i="19"/>
  <c r="H43" i="19"/>
  <c r="G43" i="19"/>
  <c r="F43" i="19"/>
  <c r="H42" i="19"/>
  <c r="G42" i="19"/>
  <c r="F42" i="19"/>
  <c r="H41" i="19"/>
  <c r="G41" i="19"/>
  <c r="F41" i="19"/>
  <c r="H40" i="19"/>
  <c r="G40" i="19"/>
  <c r="F40" i="19"/>
  <c r="E41" i="19"/>
  <c r="E42" i="19"/>
  <c r="G39" i="19"/>
  <c r="H39" i="19"/>
  <c r="I39" i="19"/>
  <c r="E39" i="19"/>
  <c r="Z26" i="20"/>
  <c r="Y26" i="20"/>
  <c r="X26" i="20"/>
  <c r="W26" i="20"/>
  <c r="V26" i="20"/>
  <c r="U26" i="20"/>
  <c r="T26" i="20"/>
  <c r="P26" i="20"/>
  <c r="O26" i="20"/>
  <c r="N26" i="20"/>
  <c r="M26" i="20"/>
  <c r="L26" i="20"/>
  <c r="K26" i="20"/>
  <c r="Z25" i="20"/>
  <c r="Y25" i="20"/>
  <c r="X25" i="20"/>
  <c r="W25" i="20"/>
  <c r="V25" i="20"/>
  <c r="U25" i="20"/>
  <c r="T25" i="20"/>
  <c r="P25" i="20"/>
  <c r="O25" i="20"/>
  <c r="N25" i="20"/>
  <c r="M25" i="20"/>
  <c r="L25" i="20"/>
  <c r="K25" i="20"/>
  <c r="Z24" i="20"/>
  <c r="Y24" i="20"/>
  <c r="X24" i="20"/>
  <c r="W24" i="20"/>
  <c r="V24" i="20"/>
  <c r="U24" i="20"/>
  <c r="T24" i="20"/>
  <c r="P24" i="20"/>
  <c r="O24" i="20"/>
  <c r="N24" i="20"/>
  <c r="M24" i="20"/>
  <c r="L24" i="20"/>
  <c r="K24" i="20"/>
  <c r="Z23" i="20"/>
  <c r="Y23" i="20"/>
  <c r="X23" i="20"/>
  <c r="W23" i="20"/>
  <c r="V23" i="20"/>
  <c r="U23" i="20"/>
  <c r="T23" i="20"/>
  <c r="P23" i="20"/>
  <c r="O23" i="20"/>
  <c r="N23" i="20"/>
  <c r="M23" i="20"/>
  <c r="L23" i="20"/>
  <c r="K23" i="20"/>
  <c r="J26" i="20"/>
  <c r="J25" i="20"/>
  <c r="J24" i="20"/>
  <c r="J23" i="20"/>
  <c r="H26" i="20"/>
  <c r="H25" i="20"/>
  <c r="H24" i="20"/>
  <c r="H23" i="20"/>
  <c r="G26" i="20"/>
  <c r="G25" i="20"/>
  <c r="G24" i="20"/>
  <c r="G23" i="20"/>
  <c r="F24" i="20"/>
  <c r="F25" i="20"/>
  <c r="F26" i="20"/>
  <c r="G22" i="20" l="1"/>
  <c r="H22" i="20"/>
  <c r="J22" i="20"/>
  <c r="K22" i="20"/>
  <c r="L22" i="20"/>
  <c r="M22" i="20"/>
  <c r="N22" i="20"/>
  <c r="O22" i="20"/>
  <c r="P22" i="20"/>
  <c r="T22" i="20"/>
  <c r="U22" i="20"/>
  <c r="V22" i="20"/>
  <c r="W22" i="20"/>
  <c r="X22" i="20"/>
  <c r="Y22" i="20"/>
  <c r="Z22" i="20"/>
  <c r="R7" i="20"/>
  <c r="I26" i="20" l="1"/>
  <c r="C35" i="20" s="1"/>
  <c r="I24" i="20"/>
  <c r="C33" i="20" s="1"/>
  <c r="Q23" i="20"/>
  <c r="D32" i="20" s="1"/>
  <c r="Q25" i="20"/>
  <c r="D34" i="20" s="1"/>
  <c r="Q26" i="20"/>
  <c r="D35" i="20" s="1"/>
  <c r="AB26" i="20"/>
  <c r="E35" i="20" s="1"/>
  <c r="I23" i="20"/>
  <c r="C32" i="20" s="1"/>
  <c r="I25" i="20"/>
  <c r="C34" i="20" s="1"/>
  <c r="Q24" i="20"/>
  <c r="D33" i="20" s="1"/>
  <c r="Q22" i="20"/>
  <c r="I22" i="20"/>
  <c r="R8" i="20"/>
  <c r="R21" i="20"/>
  <c r="R16" i="20"/>
  <c r="R10" i="20"/>
  <c r="R15" i="20"/>
  <c r="R20" i="20"/>
  <c r="R11" i="20"/>
  <c r="R13" i="20"/>
  <c r="R9" i="20"/>
  <c r="R18" i="20"/>
  <c r="R19" i="20"/>
  <c r="R17" i="20"/>
  <c r="R12" i="20"/>
  <c r="R14" i="20"/>
  <c r="E32" i="20" l="1"/>
  <c r="R26" i="20"/>
  <c r="R24" i="20"/>
  <c r="R23" i="20"/>
  <c r="R25" i="20"/>
  <c r="AC26" i="20"/>
  <c r="R22" i="20"/>
  <c r="AC25" i="20" l="1"/>
  <c r="J34" i="19"/>
  <c r="J20" i="19"/>
  <c r="J38" i="19"/>
  <c r="J37" i="19"/>
  <c r="J36" i="19"/>
  <c r="J35" i="19"/>
  <c r="J33" i="19"/>
  <c r="J32" i="19"/>
  <c r="J31" i="19"/>
  <c r="J30" i="19"/>
  <c r="J29" i="19"/>
  <c r="J28" i="19"/>
  <c r="J27" i="19"/>
  <c r="J26" i="19"/>
  <c r="J25" i="19"/>
  <c r="J24" i="19"/>
  <c r="J23" i="19"/>
  <c r="J22" i="19"/>
  <c r="J21" i="19"/>
  <c r="J19" i="19"/>
  <c r="J18" i="19"/>
  <c r="J17" i="19"/>
  <c r="J16" i="19"/>
  <c r="J15" i="19"/>
  <c r="J14" i="19"/>
  <c r="J13" i="19"/>
  <c r="J12" i="19"/>
  <c r="J11" i="19"/>
  <c r="J10" i="19"/>
  <c r="J9" i="19"/>
  <c r="J8" i="19"/>
  <c r="J43" i="19" l="1"/>
  <c r="P14" i="19" s="1"/>
  <c r="K43" i="19"/>
  <c r="K40" i="19"/>
  <c r="K39" i="19"/>
  <c r="K42" i="19"/>
  <c r="K41" i="19"/>
  <c r="J41" i="19"/>
  <c r="P12" i="19" s="1"/>
  <c r="J42" i="19"/>
  <c r="P13" i="19" s="1"/>
  <c r="J39" i="19"/>
  <c r="J40" i="19"/>
  <c r="P11" i="19" s="1"/>
  <c r="L17" i="19"/>
  <c r="M17" i="19" s="1"/>
  <c r="L30" i="19"/>
  <c r="M30" i="19" s="1"/>
  <c r="L9" i="19"/>
  <c r="M9" i="19" s="1"/>
  <c r="L13" i="19"/>
  <c r="M13" i="19" s="1"/>
  <c r="L20" i="19"/>
  <c r="M20" i="19" s="1"/>
  <c r="L33" i="19"/>
  <c r="M33" i="19" s="1"/>
  <c r="L34" i="19"/>
  <c r="M34" i="19" s="1"/>
  <c r="L12" i="19"/>
  <c r="M12" i="19" s="1"/>
  <c r="L11" i="19"/>
  <c r="M11" i="19" s="1"/>
  <c r="L22" i="19"/>
  <c r="M22" i="19" s="1"/>
  <c r="L15" i="19"/>
  <c r="M15" i="19" s="1"/>
  <c r="L14" i="19"/>
  <c r="M14" i="19" s="1"/>
  <c r="L24" i="19"/>
  <c r="M24" i="19" s="1"/>
  <c r="L16" i="19"/>
  <c r="M16" i="19" s="1"/>
  <c r="L37" i="19"/>
  <c r="M37" i="19" s="1"/>
  <c r="L23" i="19"/>
  <c r="M23" i="19" s="1"/>
  <c r="L29" i="19"/>
  <c r="M29" i="19" s="1"/>
  <c r="L36" i="19"/>
  <c r="M36" i="19" s="1"/>
  <c r="L21" i="19"/>
  <c r="L19" i="19"/>
  <c r="M19" i="19" s="1"/>
  <c r="L18" i="19"/>
  <c r="M18" i="19" s="1"/>
  <c r="L10" i="19"/>
  <c r="M10" i="19" s="1"/>
  <c r="L26" i="19"/>
  <c r="M26" i="19" s="1"/>
  <c r="L8" i="19"/>
  <c r="M8" i="19" s="1"/>
  <c r="L28" i="19"/>
  <c r="M28" i="19" s="1"/>
  <c r="L35" i="19"/>
  <c r="M35" i="19" s="1"/>
  <c r="L27" i="19"/>
  <c r="M27" i="19" s="1"/>
  <c r="L32" i="19"/>
  <c r="M32" i="19" s="1"/>
  <c r="L25" i="19"/>
  <c r="M25" i="19" s="1"/>
  <c r="L31" i="19"/>
  <c r="M31" i="19" s="1"/>
  <c r="L38" i="19"/>
  <c r="M38" i="19" s="1"/>
  <c r="M21" i="19" l="1"/>
  <c r="L39" i="19"/>
  <c r="M39" i="19" s="1"/>
  <c r="Q12" i="19"/>
  <c r="Q13" i="19"/>
  <c r="Q14" i="19"/>
  <c r="Q11" i="19"/>
  <c r="L43" i="19"/>
  <c r="M43" i="19" s="1"/>
  <c r="L41" i="19"/>
  <c r="M41" i="19" s="1"/>
  <c r="L42" i="19"/>
  <c r="M42" i="19" s="1"/>
  <c r="L40" i="19"/>
  <c r="M40" i="19" s="1"/>
  <c r="A3" i="20" l="1"/>
  <c r="A1" i="20"/>
  <c r="A3" i="19"/>
  <c r="A1" i="19"/>
  <c r="A1" i="6" l="1"/>
  <c r="A3" i="6"/>
  <c r="A3" i="9"/>
  <c r="A1" i="9"/>
  <c r="E33" i="20" l="1"/>
  <c r="AB25" i="20"/>
  <c r="E34" i="20" s="1"/>
</calcChain>
</file>

<file path=xl/sharedStrings.xml><?xml version="1.0" encoding="utf-8"?>
<sst xmlns="http://schemas.openxmlformats.org/spreadsheetml/2006/main" count="389" uniqueCount="232">
  <si>
    <t>LP</t>
  </si>
  <si>
    <t>Ensemble</t>
  </si>
  <si>
    <t>Nombre total d'élèves</t>
  </si>
  <si>
    <t>Collèges</t>
  </si>
  <si>
    <t>STS/CPGE (2)</t>
  </si>
  <si>
    <t xml:space="preserve">Public </t>
  </si>
  <si>
    <t>dont LPO</t>
  </si>
  <si>
    <t>LEGT</t>
  </si>
  <si>
    <t>Segpa</t>
  </si>
  <si>
    <t>Enseignement adapté (Segpa)</t>
  </si>
  <si>
    <t>Formations professionnelles en lycée</t>
  </si>
  <si>
    <t>Formations générales et technologiques en lycée</t>
  </si>
  <si>
    <t>Formations en collège</t>
  </si>
  <si>
    <t>Formations professionnelles en lycée (1)</t>
  </si>
  <si>
    <t>EREA</t>
  </si>
  <si>
    <t>Privé sous contrat</t>
  </si>
  <si>
    <r>
      <rPr>
        <b/>
        <sz val="8"/>
        <rFont val="Arial"/>
        <family val="2"/>
      </rPr>
      <t xml:space="preserve">2. </t>
    </r>
    <r>
      <rPr>
        <sz val="8"/>
        <rFont val="Arial"/>
        <family val="2"/>
      </rPr>
      <t>Y compris les préparations diverses post-bac et formations complémentaires de niveau 5.</t>
    </r>
  </si>
  <si>
    <r>
      <rPr>
        <b/>
        <sz val="8"/>
        <rFont val="Arial"/>
        <family val="2"/>
      </rPr>
      <t xml:space="preserve">1. </t>
    </r>
    <r>
      <rPr>
        <sz val="8"/>
        <rFont val="Arial"/>
        <family val="2"/>
      </rPr>
      <t>Y compris les préparations diverses pré-bac et formations complémentaires de niveaux 3 et 4.</t>
    </r>
  </si>
  <si>
    <r>
      <rPr>
        <b/>
        <i/>
        <sz val="8"/>
        <rFont val="Arial"/>
        <family val="2"/>
      </rPr>
      <t>Lecture :</t>
    </r>
    <r>
      <rPr>
        <i/>
        <sz val="8"/>
        <rFont val="Arial"/>
        <family val="2"/>
      </rPr>
      <t xml:space="preserve"> 74,1 % des élèves accueillis dans les LEGT du secteur public suivent des formations générales et technologiques en lycée.</t>
    </r>
  </si>
  <si>
    <t>Formations en collège (1)</t>
  </si>
  <si>
    <t>Sommaire</t>
  </si>
  <si>
    <t>Précisions</t>
  </si>
  <si>
    <t>- Les séries chronologiques : le nombre moyen d’élèves par division (classe) selon le niveau de formation.</t>
  </si>
  <si>
    <t>Source</t>
  </si>
  <si>
    <t>DEPP, Systèmes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</si>
  <si>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</si>
  <si>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</si>
  <si>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</si>
  <si>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</si>
  <si>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</si>
  <si>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</si>
  <si>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Source : SYSCA</t>
  </si>
  <si>
    <t>Champ : Région Corse, Public + Privé sous contrat.</t>
  </si>
  <si>
    <t>https://www.ac-corse.fr/l-academie-en-chiffres-123583</t>
  </si>
  <si>
    <t>Champ : Région Corse Public + Privé sous contrat.</t>
  </si>
  <si>
    <t>2.03 Les collèges et les lycées : niveau de formation et classes</t>
  </si>
  <si>
    <t>[2] Évolution du nombre moyen d'élèves par divisons (ou classe) selon le niveau de formation</t>
  </si>
  <si>
    <t>Actualisé le</t>
  </si>
  <si>
    <t>Repères statistiques corses</t>
  </si>
  <si>
    <t>Publication annuelle de la division de la prospective et des statistiques académiques (DPSA) de l'Académie de Corse.</t>
  </si>
  <si>
    <t>Catégorie</t>
  </si>
  <si>
    <t>Type de lycée</t>
  </si>
  <si>
    <t>EREA : Etablissement régional d'enseignement adapté</t>
  </si>
  <si>
    <t>LEGT : Lycée d'enseignement général et technologique</t>
  </si>
  <si>
    <t>LG : Lycée général</t>
  </si>
  <si>
    <t>LP : Lycée professionnel</t>
  </si>
  <si>
    <t>LPO : Lycée polyvalent</t>
  </si>
  <si>
    <t>STS/CPGE : Section de technicien supérieur/Classes Préparatoires aux Grandes Ecoles</t>
  </si>
  <si>
    <t>SEGPA : Section d'Enseignement Général et Professionnel Adapté</t>
  </si>
  <si>
    <t>dont élèves du 2nd degré</t>
  </si>
  <si>
    <t>LG</t>
  </si>
  <si>
    <t>2022</t>
  </si>
  <si>
    <t>2023</t>
  </si>
  <si>
    <r>
      <rPr>
        <b/>
        <sz val="8"/>
        <rFont val="Arial"/>
        <family val="2"/>
      </rPr>
      <t xml:space="preserve">1. </t>
    </r>
    <r>
      <rPr>
        <sz val="8"/>
        <rFont val="Arial"/>
        <family val="2"/>
      </rPr>
      <t>Y compris 3ème "prépa-métiers".</t>
    </r>
  </si>
  <si>
    <r>
      <t xml:space="preserve">Le nombre moyen d’élèves par classe </t>
    </r>
    <r>
      <rPr>
        <sz val="8"/>
        <rFont val="Arial"/>
        <family val="2"/>
      </rPr>
      <t>est le rapport du nombre d’élèves par le nombre de classes. Dans cette page, les élèves sont comptés en fonction du niveau de formation suivi. Ainsi, sont retenus, dans le calcul de la classe de troisième, tous les élèves, qu’ils soient scolarisés dans les collèges ou dans les lycées professionnels.</t>
    </r>
  </si>
  <si>
    <t>Département</t>
  </si>
  <si>
    <t>RNE</t>
  </si>
  <si>
    <t>Secteur</t>
  </si>
  <si>
    <t>Type</t>
  </si>
  <si>
    <t>Corse du sud</t>
  </si>
  <si>
    <t>6200006M</t>
  </si>
  <si>
    <t>Public</t>
  </si>
  <si>
    <t>Arthur Giovoni</t>
  </si>
  <si>
    <t>6200001G</t>
  </si>
  <si>
    <t>Fesch</t>
  </si>
  <si>
    <t>6200010S</t>
  </si>
  <si>
    <t>6200002H</t>
  </si>
  <si>
    <t>Laetitia Bonaparte</t>
  </si>
  <si>
    <t>6200011T</t>
  </si>
  <si>
    <t>6200003J</t>
  </si>
  <si>
    <t>Jules Antonini</t>
  </si>
  <si>
    <t>6200015X</t>
  </si>
  <si>
    <t>Bonifacio</t>
  </si>
  <si>
    <t>6200004K</t>
  </si>
  <si>
    <t>Finosello</t>
  </si>
  <si>
    <t>6200026J</t>
  </si>
  <si>
    <t>J. De Rocca Serra</t>
  </si>
  <si>
    <t>6200043C</t>
  </si>
  <si>
    <t>LPO</t>
  </si>
  <si>
    <t>Georges Clémenceau</t>
  </si>
  <si>
    <t>6200040Z</t>
  </si>
  <si>
    <t>Léon Boujot</t>
  </si>
  <si>
    <t>6200063Z</t>
  </si>
  <si>
    <t>Jean Paul de Rocca Serra</t>
  </si>
  <si>
    <t>6200041A</t>
  </si>
  <si>
    <t>Jean Nicoli</t>
  </si>
  <si>
    <t>6200045E</t>
  </si>
  <si>
    <t>du Taravu André Giusti</t>
  </si>
  <si>
    <t>6200650M</t>
  </si>
  <si>
    <t>Privé</t>
  </si>
  <si>
    <t>Instution Saint Paul</t>
  </si>
  <si>
    <t>6200048H</t>
  </si>
  <si>
    <t>Camille Borossi</t>
  </si>
  <si>
    <t>Haute Corse</t>
  </si>
  <si>
    <t>7200009X</t>
  </si>
  <si>
    <t>Giocante</t>
  </si>
  <si>
    <t>6200055R</t>
  </si>
  <si>
    <t>7200011Z</t>
  </si>
  <si>
    <t>Fred Scamaroni</t>
  </si>
  <si>
    <t>6200080T</t>
  </si>
  <si>
    <t>Porticcio</t>
  </si>
  <si>
    <t>7200021K</t>
  </si>
  <si>
    <t>Pascal Paoli</t>
  </si>
  <si>
    <t>6200084X</t>
  </si>
  <si>
    <t>du Stilettu</t>
  </si>
  <si>
    <t>7200073S</t>
  </si>
  <si>
    <t>Pensionnat Jeanne d'Arc</t>
  </si>
  <si>
    <t>6200185G</t>
  </si>
  <si>
    <t>Saint-Paul</t>
  </si>
  <si>
    <t>7200093N</t>
  </si>
  <si>
    <t>6200191N</t>
  </si>
  <si>
    <t>Baléone</t>
  </si>
  <si>
    <t>7200123W</t>
  </si>
  <si>
    <t>de Balagne</t>
  </si>
  <si>
    <t>6200697N</t>
  </si>
  <si>
    <t>Maria de Peretti</t>
  </si>
  <si>
    <t>7200583W</t>
  </si>
  <si>
    <t>Paul Vincensini</t>
  </si>
  <si>
    <t>7200004S</t>
  </si>
  <si>
    <t>7200719U</t>
  </si>
  <si>
    <t>Fium Orbu</t>
  </si>
  <si>
    <t>7200012A</t>
  </si>
  <si>
    <t>Saint Joseph</t>
  </si>
  <si>
    <t>7200013B</t>
  </si>
  <si>
    <t>Montesoro</t>
  </si>
  <si>
    <t>7200017F</t>
  </si>
  <si>
    <t>Jean Orabona</t>
  </si>
  <si>
    <t>7200020J</t>
  </si>
  <si>
    <t>Philippe Pescetti</t>
  </si>
  <si>
    <t>7200025P</t>
  </si>
  <si>
    <t>7200027S</t>
  </si>
  <si>
    <t>du Cap</t>
  </si>
  <si>
    <t>7200028T</t>
  </si>
  <si>
    <t>Moltifao</t>
  </si>
  <si>
    <t>7200044K</t>
  </si>
  <si>
    <t>Maria Ghentile</t>
  </si>
  <si>
    <t>7200053V</t>
  </si>
  <si>
    <t>Lucciana</t>
  </si>
  <si>
    <t>7200086F</t>
  </si>
  <si>
    <t>Fiumorbu</t>
  </si>
  <si>
    <t>7200139N</t>
  </si>
  <si>
    <t>7200160L</t>
  </si>
  <si>
    <t>la Casinca</t>
  </si>
  <si>
    <t>7200612C</t>
  </si>
  <si>
    <t>Giraud</t>
  </si>
  <si>
    <t>7200624R</t>
  </si>
  <si>
    <t>Simon Vinciguerra</t>
  </si>
  <si>
    <t>7200727C</t>
  </si>
  <si>
    <t>Campo Vallone</t>
  </si>
  <si>
    <t>Champ : Région corse</t>
  </si>
  <si>
    <t>UAI</t>
  </si>
  <si>
    <t>Nom</t>
  </si>
  <si>
    <t>6ème</t>
  </si>
  <si>
    <t>5ème</t>
  </si>
  <si>
    <t>4ème</t>
  </si>
  <si>
    <t>3ème</t>
  </si>
  <si>
    <t>Collège</t>
  </si>
  <si>
    <t>SEGPA</t>
  </si>
  <si>
    <t>Collège + SEGPA</t>
  </si>
  <si>
    <t>Division 6ème</t>
  </si>
  <si>
    <t>Colonne1</t>
  </si>
  <si>
    <t>Division 5ème</t>
  </si>
  <si>
    <t>Division 4ème</t>
  </si>
  <si>
    <t>Division 3ème</t>
  </si>
  <si>
    <t>Division 3ème PMET</t>
  </si>
  <si>
    <t>Total Division Collège</t>
  </si>
  <si>
    <t>Total Division SEGPA</t>
  </si>
  <si>
    <t>Total Division Collège+SEGPA</t>
  </si>
  <si>
    <t>Source : Constat</t>
  </si>
  <si>
    <t>2nde</t>
  </si>
  <si>
    <t>1ère</t>
  </si>
  <si>
    <t>Terminale</t>
  </si>
  <si>
    <t>Voie professionnelle</t>
  </si>
  <si>
    <t>Voies GT et professionnelle</t>
  </si>
  <si>
    <t>Total général</t>
  </si>
  <si>
    <t>Div 2nde</t>
  </si>
  <si>
    <t>Div 1ère</t>
  </si>
  <si>
    <t>Div Term</t>
  </si>
  <si>
    <t>Total Div VG</t>
  </si>
  <si>
    <t>Div 1CAP1</t>
  </si>
  <si>
    <t>Div 1CAP2</t>
  </si>
  <si>
    <t>Div 2CAP2</t>
  </si>
  <si>
    <t>Div 2nde PRO</t>
  </si>
  <si>
    <t>Div 1ère PRO</t>
  </si>
  <si>
    <t>Div Terminale PRO</t>
  </si>
  <si>
    <t>Div MC</t>
  </si>
  <si>
    <t>Div VP</t>
  </si>
  <si>
    <t>Div VPG</t>
  </si>
  <si>
    <t>Div CPGE1</t>
  </si>
  <si>
    <t>Div CPGE2</t>
  </si>
  <si>
    <t>Div 1BTS2</t>
  </si>
  <si>
    <t>Div 2BTS2</t>
  </si>
  <si>
    <t>Div DCG1</t>
  </si>
  <si>
    <t>Div DCG2</t>
  </si>
  <si>
    <t>Div DCG3</t>
  </si>
  <si>
    <t>Total Div ES</t>
  </si>
  <si>
    <t>Total Div</t>
  </si>
  <si>
    <t>1ère année CAP en 1 an</t>
  </si>
  <si>
    <t>1ère année CAP en 2 ans</t>
  </si>
  <si>
    <t>2ème année CAP en 2 ans</t>
  </si>
  <si>
    <t>2nde professionnelle</t>
  </si>
  <si>
    <t>1ère professionnelle</t>
  </si>
  <si>
    <t>Terminale professionnelle</t>
  </si>
  <si>
    <t>Mention complémentaire</t>
  </si>
  <si>
    <t>1ère année CPGE en 2 ans</t>
  </si>
  <si>
    <t>2ème année CPGE en 2 ans</t>
  </si>
  <si>
    <t>1ère année STS en 2 ans</t>
  </si>
  <si>
    <t>2ème année STS en 2 ans</t>
  </si>
  <si>
    <t>1ère DCG en 3 ans</t>
  </si>
  <si>
    <t>2ème DCG en 3 ans</t>
  </si>
  <si>
    <t>3ème DCG en 3 ans</t>
  </si>
  <si>
    <t>DCG : Diplôme de Comptabilité et de Gestion</t>
  </si>
  <si>
    <t>CAP : Certificat d'Aptitude Professionnelle</t>
  </si>
  <si>
    <t>E/D = Effectif/Division</t>
  </si>
  <si>
    <t>3ème Prépa-métier</t>
  </si>
  <si>
    <t>ULIS : Unité Localisée pour l'Inclusion Scolaire</t>
  </si>
  <si>
    <t>Voie générale et technologique (GT)</t>
  </si>
  <si>
    <t>Enseignement post-baccalauréat</t>
  </si>
  <si>
    <t>Champ : Région corse, statut scolaire</t>
  </si>
  <si>
    <t>TOTAL</t>
  </si>
  <si>
    <t>Mise à niveau</t>
  </si>
  <si>
    <t>Div MAN</t>
  </si>
  <si>
    <t>% SEGPA</t>
  </si>
  <si>
    <t>Colonne2</t>
  </si>
  <si>
    <t>2024</t>
  </si>
  <si>
    <t>DPSA, RSC 2024</t>
  </si>
  <si>
    <t>[1] Répartition des élèves selon le type d'établissement et le niveau de formation à la rentrée 2025, y compris post-bac</t>
  </si>
  <si>
    <t>[3] Nombre de divisions au collège par niveau à la rentrée 2025</t>
  </si>
  <si>
    <t>[3] Nombre de divisions au lycée par niveau à la rentrée 2025</t>
  </si>
  <si>
    <t>2025</t>
  </si>
  <si>
    <t>Div DCG4</t>
  </si>
  <si>
    <t>DNTS1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</si>
</sst>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 _€_-;\-* #,##0\ _€_-;_-* &quot;-&quot;??\ _€_-;_-@_-"/>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 numFmtId="171" formatCode="0.0%"/>
  </numFmts>
  <fonts count="66" x14ac:knownFonts="1">
    <font>
      <sz val="9"/>
      <name val="Arial"/>
    </font>
    <font>
      <sz val="9"/>
      <color theme="1"/>
      <name val="Arial"/>
      <family val="2"/>
    </font>
    <font>
      <sz val="9"/>
      <name val="Arial"/>
      <family val="2"/>
    </font>
    <font>
      <b/>
      <sz val="8"/>
      <name val="Arial"/>
      <family val="2"/>
    </font>
    <font>
      <sz val="8"/>
      <name val="Arial"/>
      <family val="2"/>
    </font>
    <font>
      <sz val="8"/>
      <name val="Arial"/>
      <family val="2"/>
    </font>
    <font>
      <b/>
      <sz val="8"/>
      <name val="Arial"/>
      <family val="2"/>
    </font>
    <font>
      <sz val="10"/>
      <name val="Arial"/>
      <family val="2"/>
    </font>
    <font>
      <sz val="7"/>
      <name val="Arial"/>
      <family val="2"/>
    </font>
    <font>
      <b/>
      <sz val="10"/>
      <name val="Arial"/>
      <family val="2"/>
    </font>
    <font>
      <b/>
      <sz val="9"/>
      <name val="Arial"/>
      <family val="2"/>
    </font>
    <font>
      <b/>
      <sz val="9"/>
      <name val="Arial"/>
      <family val="2"/>
    </font>
    <font>
      <b/>
      <sz val="11"/>
      <name val="Arial"/>
      <family val="2"/>
    </font>
    <font>
      <b/>
      <sz val="8"/>
      <color indexed="12"/>
      <name val="Arial"/>
      <family val="2"/>
    </font>
    <font>
      <i/>
      <sz val="8"/>
      <name val="Arial"/>
      <family val="2"/>
    </font>
    <font>
      <b/>
      <sz val="18"/>
      <color indexed="56"/>
      <name val="Cambria"/>
      <family val="2"/>
    </font>
    <font>
      <sz val="10"/>
      <name val="Arial"/>
      <family val="2"/>
    </font>
    <font>
      <i/>
      <sz val="10"/>
      <name val="Arial"/>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8"/>
      <name val="Arial"/>
      <family val="2"/>
    </font>
    <font>
      <sz val="10"/>
      <name val="Arial"/>
      <family val="2"/>
    </font>
    <font>
      <sz val="11"/>
      <color theme="1"/>
      <name val="Calibri"/>
      <family val="2"/>
      <scheme val="minor"/>
    </font>
    <font>
      <u/>
      <sz val="11"/>
      <color theme="10"/>
      <name val="Calibri"/>
      <family val="2"/>
      <scheme val="minor"/>
    </font>
    <font>
      <u/>
      <sz val="10"/>
      <color theme="10"/>
      <name val="Arial"/>
      <family val="2"/>
    </font>
    <font>
      <sz val="6"/>
      <name val="Arial"/>
      <family val="2"/>
    </font>
    <font>
      <sz val="8"/>
      <color rgb="FF002060"/>
      <name val="Arial"/>
      <family val="2"/>
    </font>
    <font>
      <b/>
      <sz val="15"/>
      <color theme="3"/>
      <name val="Arial"/>
      <family val="2"/>
    </font>
    <font>
      <b/>
      <sz val="13"/>
      <color theme="3"/>
      <name val="Arial"/>
      <family val="2"/>
    </font>
    <font>
      <sz val="10"/>
      <name val="MS Sans Serif"/>
    </font>
    <font>
      <b/>
      <sz val="8"/>
      <color theme="1"/>
      <name val="Arial"/>
      <family val="2"/>
    </font>
    <font>
      <b/>
      <sz val="8"/>
      <color rgb="FF002060"/>
      <name val="Arial"/>
      <family val="2"/>
    </font>
    <font>
      <sz val="8"/>
      <color theme="1"/>
      <name val="Arial"/>
      <family val="2"/>
    </font>
    <font>
      <i/>
      <sz val="8"/>
      <color theme="1"/>
      <name val="Arial"/>
      <family val="2"/>
    </font>
    <font>
      <i/>
      <sz val="8"/>
      <color rgb="FF002060"/>
      <name val="Arial"/>
      <family val="2"/>
    </font>
    <font>
      <sz val="8"/>
      <name val="Arial"/>
      <family val="2"/>
    </font>
    <font>
      <b/>
      <sz val="11"/>
      <color theme="3"/>
      <name val="Arial"/>
      <family val="2"/>
    </font>
    <font>
      <sz val="8"/>
      <name val="Arial"/>
      <family val="2"/>
    </font>
    <font>
      <b/>
      <sz val="8"/>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0" tint="-4.9989318521683403E-2"/>
        <bgColor indexed="64"/>
      </patternFill>
    </fill>
  </fills>
  <borders count="2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theme="0"/>
      </left>
      <right style="thin">
        <color theme="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s>
  <cellStyleXfs count="89">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4" fillId="16" borderId="1"/>
    <xf numFmtId="0" fontId="22" fillId="17" borderId="2" applyNumberFormat="0" applyAlignment="0" applyProtection="0"/>
    <xf numFmtId="0" fontId="4" fillId="0" borderId="3"/>
    <xf numFmtId="0" fontId="23" fillId="18" borderId="5" applyNumberFormat="0" applyAlignment="0" applyProtection="0"/>
    <xf numFmtId="0" fontId="24" fillId="19" borderId="0">
      <alignment horizontal="center"/>
    </xf>
    <xf numFmtId="0" fontId="25" fillId="19" borderId="0">
      <alignment horizontal="center" vertical="center"/>
    </xf>
    <xf numFmtId="0" fontId="7" fillId="20" borderId="0">
      <alignment horizontal="center" wrapText="1"/>
    </xf>
    <xf numFmtId="0" fontId="13" fillId="19" borderId="0">
      <alignment horizontal="center"/>
    </xf>
    <xf numFmtId="166" fontId="26" fillId="0" borderId="0" applyFont="0" applyFill="0" applyBorder="0" applyAlignment="0" applyProtection="0"/>
    <xf numFmtId="167" fontId="7" fillId="0" borderId="0" applyFont="0" applyFill="0" applyBorder="0" applyAlignment="0" applyProtection="0"/>
    <xf numFmtId="167" fontId="26" fillId="0" borderId="0" applyFont="0" applyFill="0" applyBorder="0" applyAlignment="0" applyProtection="0"/>
    <xf numFmtId="168" fontId="26" fillId="0" borderId="0" applyFont="0" applyFill="0" applyBorder="0" applyAlignment="0" applyProtection="0"/>
    <xf numFmtId="169" fontId="26" fillId="0" borderId="0" applyFont="0" applyFill="0" applyBorder="0" applyAlignment="0" applyProtection="0"/>
    <xf numFmtId="0" fontId="27" fillId="21" borderId="1" applyBorder="0">
      <protection locked="0"/>
    </xf>
    <xf numFmtId="0" fontId="28" fillId="0" borderId="0" applyNumberFormat="0" applyFill="0" applyBorder="0" applyAlignment="0" applyProtection="0"/>
    <xf numFmtId="0" fontId="18" fillId="19" borderId="3">
      <alignment horizontal="left"/>
    </xf>
    <xf numFmtId="0" fontId="29" fillId="19" borderId="0">
      <alignment horizontal="left"/>
    </xf>
    <xf numFmtId="0" fontId="30" fillId="4" borderId="0" applyNumberFormat="0" applyBorder="0" applyAlignment="0" applyProtection="0"/>
    <xf numFmtId="0" fontId="31" fillId="22" borderId="0">
      <alignment horizontal="right" vertical="top" textRotation="90" wrapText="1"/>
    </xf>
    <xf numFmtId="0" fontId="32" fillId="0" borderId="6" applyNumberFormat="0" applyFill="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7" borderId="2" applyNumberFormat="0" applyAlignment="0" applyProtection="0"/>
    <xf numFmtId="0" fontId="9" fillId="20" borderId="0">
      <alignment horizontal="center"/>
    </xf>
    <xf numFmtId="0" fontId="4" fillId="19" borderId="9">
      <alignment wrapText="1"/>
    </xf>
    <xf numFmtId="0" fontId="37" fillId="19" borderId="10"/>
    <xf numFmtId="0" fontId="37" fillId="19" borderId="11"/>
    <xf numFmtId="0" fontId="4" fillId="19" borderId="12">
      <alignment horizontal="center" wrapText="1"/>
    </xf>
    <xf numFmtId="0" fontId="50" fillId="0" borderId="0" applyNumberFormat="0" applyFill="0" applyBorder="0" applyAlignment="0" applyProtection="0"/>
    <xf numFmtId="0" fontId="51" fillId="0" borderId="0" applyNumberFormat="0" applyFill="0" applyBorder="0" applyAlignment="0" applyProtection="0"/>
    <xf numFmtId="0" fontId="38" fillId="0" borderId="4" applyNumberFormat="0" applyFill="0" applyAlignment="0" applyProtection="0"/>
    <xf numFmtId="0" fontId="7" fillId="0" borderId="0" applyFont="0" applyFill="0" applyBorder="0" applyAlignment="0" applyProtection="0"/>
    <xf numFmtId="0" fontId="7" fillId="0" borderId="0"/>
    <xf numFmtId="0" fontId="39" fillId="23" borderId="0" applyNumberFormat="0" applyBorder="0" applyAlignment="0" applyProtection="0"/>
    <xf numFmtId="0" fontId="40" fillId="0" borderId="0"/>
    <xf numFmtId="0" fontId="49" fillId="0" borderId="0"/>
    <xf numFmtId="0" fontId="7" fillId="0" borderId="0"/>
    <xf numFmtId="0" fontId="19" fillId="0" borderId="0"/>
    <xf numFmtId="0" fontId="7" fillId="0" borderId="0"/>
    <xf numFmtId="0" fontId="16" fillId="0" borderId="0"/>
    <xf numFmtId="0" fontId="19" fillId="0" borderId="0"/>
    <xf numFmtId="0" fontId="49" fillId="0" borderId="0"/>
    <xf numFmtId="0" fontId="7" fillId="0" borderId="0"/>
    <xf numFmtId="0" fontId="48" fillId="0" borderId="0"/>
    <xf numFmtId="0" fontId="41" fillId="17" borderId="13"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9" fontId="2" fillId="0" borderId="0" applyFont="0" applyFill="0" applyBorder="0" applyAlignment="0" applyProtection="0"/>
    <xf numFmtId="9" fontId="7" fillId="0" borderId="0" applyNumberFormat="0" applyFont="0" applyFill="0" applyBorder="0" applyAlignment="0" applyProtection="0"/>
    <xf numFmtId="0" fontId="4" fillId="19" borderId="3"/>
    <xf numFmtId="0" fontId="25" fillId="19" borderId="0">
      <alignment horizontal="right"/>
    </xf>
    <xf numFmtId="0" fontId="42" fillId="24" borderId="0">
      <alignment horizontal="center"/>
    </xf>
    <xf numFmtId="0" fontId="43" fillId="20" borderId="0"/>
    <xf numFmtId="0" fontId="44" fillId="22" borderId="14">
      <alignment horizontal="left" vertical="top" wrapText="1"/>
    </xf>
    <xf numFmtId="0" fontId="44" fillId="22" borderId="15">
      <alignment horizontal="left" vertical="top"/>
    </xf>
    <xf numFmtId="37" fontId="45" fillId="0" borderId="0"/>
    <xf numFmtId="0" fontId="24" fillId="19" borderId="0">
      <alignment horizontal="center"/>
    </xf>
    <xf numFmtId="0" fontId="15" fillId="0" borderId="0" applyNumberFormat="0" applyFill="0" applyBorder="0" applyAlignment="0" applyProtection="0"/>
    <xf numFmtId="0" fontId="3" fillId="19" borderId="0"/>
    <xf numFmtId="0" fontId="46" fillId="0" borderId="0" applyNumberFormat="0" applyFill="0" applyBorder="0" applyAlignment="0" applyProtection="0"/>
    <xf numFmtId="0" fontId="54" fillId="0" borderId="18" applyNumberFormat="0" applyFill="0" applyAlignment="0" applyProtection="0"/>
    <xf numFmtId="0" fontId="55" fillId="0" borderId="19" applyNumberFormat="0" applyFill="0" applyAlignment="0" applyProtection="0"/>
    <xf numFmtId="0" fontId="56" fillId="0" borderId="0"/>
    <xf numFmtId="0" fontId="1" fillId="0" borderId="0"/>
    <xf numFmtId="9" fontId="1" fillId="0" borderId="0" applyFont="0" applyFill="0" applyBorder="0" applyAlignment="0" applyProtection="0"/>
    <xf numFmtId="0" fontId="7" fillId="0" borderId="0"/>
    <xf numFmtId="0" fontId="63" fillId="0" borderId="20" applyNumberFormat="0" applyFill="0" applyAlignment="0" applyProtection="0"/>
  </cellStyleXfs>
  <cellXfs count="194">
    <xf numFmtId="0" fontId="0" fillId="0" borderId="0" xfId="0"/>
    <xf numFmtId="0" fontId="4" fillId="0" borderId="0" xfId="0" applyFont="1"/>
    <xf numFmtId="0" fontId="0" fillId="0" borderId="0" xfId="0" applyBorder="1"/>
    <xf numFmtId="164" fontId="11" fillId="0" borderId="0" xfId="0" applyNumberFormat="1" applyFont="1"/>
    <xf numFmtId="0" fontId="4" fillId="0" borderId="0" xfId="0" quotePrefix="1" applyFont="1" applyBorder="1" applyAlignment="1">
      <alignment horizontal="left"/>
    </xf>
    <xf numFmtId="0" fontId="5" fillId="0" borderId="0" xfId="0" applyFont="1"/>
    <xf numFmtId="0" fontId="4" fillId="0" borderId="0" xfId="0" applyFont="1" applyAlignment="1"/>
    <xf numFmtId="0" fontId="5" fillId="0" borderId="0" xfId="0" applyFont="1" applyAlignment="1">
      <alignment horizontal="center" vertical="top" wrapText="1"/>
    </xf>
    <xf numFmtId="0" fontId="4" fillId="0" borderId="0" xfId="0" applyFont="1" applyAlignment="1">
      <alignment horizontal="right"/>
    </xf>
    <xf numFmtId="0" fontId="12" fillId="0" borderId="0" xfId="0" quotePrefix="1" applyFont="1" applyAlignment="1"/>
    <xf numFmtId="0" fontId="52" fillId="0" borderId="0" xfId="0" applyFont="1" applyAlignment="1">
      <alignment horizontal="right" vertical="top"/>
    </xf>
    <xf numFmtId="0" fontId="53" fillId="0" borderId="0" xfId="0" applyFont="1" applyBorder="1" applyAlignment="1">
      <alignment horizontal="left"/>
    </xf>
    <xf numFmtId="0" fontId="17" fillId="0" borderId="0" xfId="60" applyFont="1"/>
    <xf numFmtId="0" fontId="7" fillId="0" borderId="0" xfId="58"/>
    <xf numFmtId="170" fontId="17" fillId="0" borderId="0" xfId="58" applyNumberFormat="1" applyFont="1" applyAlignment="1">
      <alignment horizontal="right" wrapText="1"/>
    </xf>
    <xf numFmtId="0" fontId="17" fillId="0" borderId="0" xfId="58" applyFont="1"/>
    <xf numFmtId="0" fontId="7" fillId="0" borderId="0" xfId="58" applyFont="1"/>
    <xf numFmtId="0" fontId="10" fillId="0" borderId="0" xfId="58" applyFont="1" applyAlignment="1">
      <alignment wrapText="1"/>
    </xf>
    <xf numFmtId="0" fontId="4" fillId="0" borderId="0" xfId="58" applyFont="1" applyAlignment="1">
      <alignment wrapText="1"/>
    </xf>
    <xf numFmtId="0" fontId="4" fillId="0" borderId="0" xfId="58" applyFont="1"/>
    <xf numFmtId="0" fontId="50" fillId="0" borderId="0" xfId="50" applyAlignment="1">
      <alignment vertical="center" wrapText="1"/>
    </xf>
    <xf numFmtId="0" fontId="8" fillId="0" borderId="0" xfId="0" applyFont="1" applyFill="1" applyAlignment="1">
      <alignment horizontal="center" vertical="center"/>
    </xf>
    <xf numFmtId="0" fontId="3" fillId="0" borderId="16" xfId="0" quotePrefix="1" applyFont="1" applyFill="1" applyBorder="1" applyAlignment="1">
      <alignment horizontal="center" vertical="top"/>
    </xf>
    <xf numFmtId="1" fontId="3" fillId="0" borderId="16" xfId="0" applyNumberFormat="1" applyFont="1" applyFill="1" applyBorder="1" applyAlignment="1">
      <alignment horizontal="right" vertical="top" wrapText="1"/>
    </xf>
    <xf numFmtId="14" fontId="17" fillId="0" borderId="0" xfId="58" applyNumberFormat="1" applyFont="1" applyAlignment="1">
      <alignment horizontal="right" wrapText="1"/>
    </xf>
    <xf numFmtId="0" fontId="17" fillId="0" borderId="0" xfId="60" applyFont="1" applyAlignment="1">
      <alignment horizontal="right"/>
    </xf>
    <xf numFmtId="0" fontId="54" fillId="0" borderId="18" xfId="82"/>
    <xf numFmtId="0" fontId="7" fillId="0" borderId="0" xfId="60" applyFont="1" applyAlignment="1">
      <alignment horizontal="left" vertical="center" wrapText="1"/>
    </xf>
    <xf numFmtId="0" fontId="55" fillId="0" borderId="19" xfId="83" applyAlignment="1">
      <alignment vertical="center" wrapText="1"/>
    </xf>
    <xf numFmtId="0" fontId="9" fillId="0" borderId="0" xfId="58" applyFont="1" applyFill="1" applyAlignment="1">
      <alignment vertical="center" wrapText="1"/>
    </xf>
    <xf numFmtId="0" fontId="9" fillId="0" borderId="0" xfId="58" applyFont="1" applyFill="1" applyAlignment="1">
      <alignment vertical="center"/>
    </xf>
    <xf numFmtId="0" fontId="3" fillId="0" borderId="0" xfId="58" applyFont="1" applyAlignment="1">
      <alignment horizontal="justify" vertical="center" wrapText="1"/>
    </xf>
    <xf numFmtId="0" fontId="4" fillId="0" borderId="0" xfId="58" applyFont="1" applyAlignment="1">
      <alignment horizontal="justify" vertical="center" wrapText="1"/>
    </xf>
    <xf numFmtId="0" fontId="9" fillId="0" borderId="0" xfId="58" applyFont="1" applyAlignment="1">
      <alignment vertical="center" wrapText="1"/>
    </xf>
    <xf numFmtId="0" fontId="4" fillId="0" borderId="0" xfId="58" applyFont="1" applyAlignment="1">
      <alignment vertical="center" wrapText="1"/>
    </xf>
    <xf numFmtId="0" fontId="55" fillId="0" borderId="19" xfId="83" applyAlignment="1">
      <alignment vertical="center"/>
    </xf>
    <xf numFmtId="0" fontId="3" fillId="0" borderId="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7" xfId="0" quotePrefix="1" applyFont="1" applyFill="1" applyBorder="1" applyAlignment="1">
      <alignment horizontal="center" vertical="center" wrapText="1"/>
    </xf>
    <xf numFmtId="0" fontId="47" fillId="0" borderId="0" xfId="0" applyFont="1" applyFill="1" applyBorder="1" applyAlignment="1">
      <alignment horizontal="center" vertical="center" wrapText="1"/>
    </xf>
    <xf numFmtId="0" fontId="6" fillId="0" borderId="0" xfId="0" applyFont="1" applyBorder="1"/>
    <xf numFmtId="0" fontId="5" fillId="0" borderId="0" xfId="0" applyFont="1" applyBorder="1" applyAlignment="1">
      <alignment horizontal="right"/>
    </xf>
    <xf numFmtId="164" fontId="5" fillId="0" borderId="0" xfId="0" applyNumberFormat="1" applyFont="1" applyBorder="1" applyAlignment="1">
      <alignment horizontal="right"/>
    </xf>
    <xf numFmtId="0" fontId="5" fillId="0" borderId="0" xfId="0" applyFont="1" applyBorder="1" applyAlignment="1">
      <alignment horizontal="left"/>
    </xf>
    <xf numFmtId="0" fontId="4" fillId="0" borderId="0" xfId="0" applyFont="1" applyBorder="1"/>
    <xf numFmtId="0" fontId="3" fillId="0" borderId="0" xfId="0" applyFont="1" applyBorder="1"/>
    <xf numFmtId="164" fontId="4" fillId="0" borderId="0" xfId="0" applyNumberFormat="1" applyFont="1" applyBorder="1" applyAlignment="1">
      <alignment horizontal="right"/>
    </xf>
    <xf numFmtId="0" fontId="12" fillId="0" borderId="0" xfId="0" quotePrefix="1" applyFont="1" applyAlignment="1">
      <alignment vertical="center"/>
    </xf>
    <xf numFmtId="0" fontId="0" fillId="0" borderId="0" xfId="0" applyAlignment="1">
      <alignment vertical="center"/>
    </xf>
    <xf numFmtId="0" fontId="0" fillId="0" borderId="0" xfId="0" applyAlignment="1">
      <alignment horizontal="right" vertical="center" wrapText="1"/>
    </xf>
    <xf numFmtId="0" fontId="10" fillId="0" borderId="0" xfId="0" applyFont="1" applyAlignment="1">
      <alignment horizontal="right" vertical="center" wrapText="1"/>
    </xf>
    <xf numFmtId="0" fontId="0" fillId="0" borderId="0" xfId="0" applyAlignment="1">
      <alignment horizontal="right" vertical="center"/>
    </xf>
    <xf numFmtId="0" fontId="10" fillId="0" borderId="0" xfId="0" quotePrefix="1" applyFont="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right" vertical="center" wrapText="1"/>
    </xf>
    <xf numFmtId="3" fontId="3" fillId="0" borderId="0" xfId="0" applyNumberFormat="1" applyFont="1" applyFill="1" applyBorder="1" applyAlignment="1">
      <alignment horizontal="right" vertical="center" wrapText="1"/>
    </xf>
    <xf numFmtId="3" fontId="4" fillId="0" borderId="0" xfId="0" applyNumberFormat="1" applyFont="1" applyFill="1" applyBorder="1" applyAlignment="1">
      <alignment horizontal="right" vertical="center" wrapText="1"/>
    </xf>
    <xf numFmtId="0" fontId="14" fillId="0" borderId="0" xfId="0" applyFont="1" applyFill="1" applyBorder="1" applyAlignment="1">
      <alignment horizontal="right" vertical="center"/>
    </xf>
    <xf numFmtId="0" fontId="0" fillId="0" borderId="0" xfId="0" applyFill="1" applyAlignment="1">
      <alignment vertical="center"/>
    </xf>
    <xf numFmtId="0" fontId="4" fillId="0" borderId="0" xfId="0" quotePrefix="1" applyFont="1" applyFill="1" applyBorder="1" applyAlignment="1">
      <alignment horizontal="left" vertical="center"/>
    </xf>
    <xf numFmtId="164" fontId="4" fillId="0" borderId="0" xfId="0" applyNumberFormat="1" applyFont="1" applyFill="1" applyBorder="1" applyAlignment="1">
      <alignment vertical="center"/>
    </xf>
    <xf numFmtId="164" fontId="7" fillId="0" borderId="0" xfId="69" applyNumberFormat="1" applyFont="1" applyFill="1" applyBorder="1" applyAlignment="1">
      <alignment horizontal="right" vertical="center" wrapText="1"/>
    </xf>
    <xf numFmtId="164" fontId="4" fillId="0" borderId="0" xfId="69" quotePrefix="1" applyNumberFormat="1" applyFont="1" applyFill="1" applyBorder="1" applyAlignment="1">
      <alignment horizontal="right" vertical="center" wrapText="1"/>
    </xf>
    <xf numFmtId="164" fontId="4" fillId="0" borderId="0" xfId="69" applyNumberFormat="1" applyFont="1" applyFill="1" applyBorder="1" applyAlignment="1">
      <alignment horizontal="right" vertical="center" wrapText="1"/>
    </xf>
    <xf numFmtId="3" fontId="14" fillId="0" borderId="0" xfId="0" applyNumberFormat="1" applyFont="1" applyFill="1" applyBorder="1" applyAlignment="1">
      <alignment horizontal="right" vertical="center" wrapText="1"/>
    </xf>
    <xf numFmtId="164" fontId="0" fillId="0" borderId="0" xfId="0" applyNumberFormat="1" applyFill="1" applyAlignment="1">
      <alignment vertical="center"/>
    </xf>
    <xf numFmtId="2" fontId="0" fillId="0" borderId="0" xfId="0" applyNumberFormat="1" applyFill="1" applyAlignment="1">
      <alignment vertical="center"/>
    </xf>
    <xf numFmtId="0" fontId="4" fillId="0" borderId="0" xfId="54" applyFont="1" applyFill="1" applyBorder="1" applyAlignment="1">
      <alignment horizontal="left" vertical="center"/>
    </xf>
    <xf numFmtId="3" fontId="0" fillId="0" borderId="0" xfId="0" applyNumberFormat="1" applyFill="1" applyAlignment="1">
      <alignment vertical="center"/>
    </xf>
    <xf numFmtId="164" fontId="14" fillId="0" borderId="0" xfId="69" applyNumberFormat="1" applyFont="1" applyFill="1" applyBorder="1" applyAlignment="1">
      <alignment horizontal="right" vertical="center" wrapText="1"/>
    </xf>
    <xf numFmtId="164" fontId="3" fillId="0" borderId="0" xfId="0" applyNumberFormat="1" applyFont="1" applyFill="1" applyBorder="1" applyAlignment="1">
      <alignment horizontal="right" vertical="center" wrapText="1"/>
    </xf>
    <xf numFmtId="164" fontId="4" fillId="0" borderId="0" xfId="0" applyNumberFormat="1" applyFont="1" applyFill="1" applyBorder="1" applyAlignment="1">
      <alignment horizontal="right" vertical="center" wrapText="1"/>
    </xf>
    <xf numFmtId="164" fontId="14" fillId="0" borderId="0" xfId="0" applyNumberFormat="1" applyFont="1" applyFill="1" applyBorder="1" applyAlignment="1">
      <alignment horizontal="right" vertical="center" wrapText="1"/>
    </xf>
    <xf numFmtId="0" fontId="4" fillId="0" borderId="0" xfId="0" applyFont="1" applyFill="1" applyAlignment="1">
      <alignment vertical="center"/>
    </xf>
    <xf numFmtId="0" fontId="3" fillId="0" borderId="0" xfId="0" applyFont="1" applyFill="1" applyAlignment="1">
      <alignment vertical="center"/>
    </xf>
    <xf numFmtId="0" fontId="52" fillId="0" borderId="0" xfId="0" applyFont="1" applyFill="1" applyAlignment="1">
      <alignment horizontal="right" vertical="center"/>
    </xf>
    <xf numFmtId="164" fontId="7" fillId="0" borderId="0" xfId="69" applyNumberFormat="1" applyFont="1" applyFill="1" applyAlignment="1">
      <alignment horizontal="right" vertical="center" wrapText="1"/>
    </xf>
    <xf numFmtId="3" fontId="0" fillId="0" borderId="0" xfId="0" applyNumberFormat="1" applyFill="1" applyAlignment="1">
      <alignment horizontal="right" vertical="center"/>
    </xf>
    <xf numFmtId="165" fontId="0" fillId="0" borderId="0" xfId="0" applyNumberFormat="1" applyFill="1" applyAlignment="1">
      <alignment horizontal="right" vertical="center" wrapText="1"/>
    </xf>
    <xf numFmtId="0" fontId="0" fillId="0" borderId="0" xfId="0" applyFill="1" applyAlignment="1">
      <alignment horizontal="right" vertical="center"/>
    </xf>
    <xf numFmtId="0" fontId="5" fillId="0" borderId="0" xfId="0" applyFont="1" applyFill="1" applyAlignment="1">
      <alignment vertical="center"/>
    </xf>
    <xf numFmtId="0" fontId="0" fillId="0" borderId="0" xfId="0" applyFill="1" applyAlignment="1">
      <alignment horizontal="right" vertical="center" wrapText="1"/>
    </xf>
    <xf numFmtId="0" fontId="10" fillId="0" borderId="0" xfId="0" applyFont="1" applyFill="1" applyAlignment="1">
      <alignment horizontal="right" vertical="center" wrapText="1"/>
    </xf>
    <xf numFmtId="0" fontId="14" fillId="0" borderId="0" xfId="54" applyFont="1" applyFill="1" applyBorder="1" applyAlignment="1">
      <alignment horizontal="left" vertical="center" indent="1"/>
    </xf>
    <xf numFmtId="0" fontId="4" fillId="0" borderId="0" xfId="0" applyFont="1" applyFill="1" applyBorder="1" applyAlignment="1">
      <alignment horizontal="left" vertical="center"/>
    </xf>
    <xf numFmtId="0" fontId="7" fillId="0" borderId="0" xfId="84" applyFont="1" applyAlignment="1">
      <alignment vertical="center"/>
    </xf>
    <xf numFmtId="0" fontId="4" fillId="0" borderId="0" xfId="84" applyFont="1" applyAlignment="1">
      <alignment vertical="center"/>
    </xf>
    <xf numFmtId="0" fontId="3" fillId="0" borderId="0" xfId="85" applyFont="1" applyFill="1" applyBorder="1" applyAlignment="1">
      <alignment vertical="center"/>
    </xf>
    <xf numFmtId="0" fontId="53" fillId="0" borderId="11" xfId="0" applyFont="1" applyFill="1" applyBorder="1" applyAlignment="1">
      <alignment horizontal="center" vertical="center"/>
    </xf>
    <xf numFmtId="2" fontId="53" fillId="0" borderId="11" xfId="0" applyNumberFormat="1" applyFont="1" applyFill="1" applyBorder="1" applyAlignment="1">
      <alignment horizontal="center" vertical="center"/>
    </xf>
    <xf numFmtId="0" fontId="4" fillId="0" borderId="11" xfId="0" applyFont="1" applyFill="1" applyBorder="1" applyAlignment="1">
      <alignment horizontal="center" vertical="center"/>
    </xf>
    <xf numFmtId="0" fontId="59" fillId="0" borderId="0" xfId="0" applyFont="1" applyFill="1" applyBorder="1" applyAlignment="1">
      <alignment vertical="center"/>
    </xf>
    <xf numFmtId="3" fontId="53" fillId="0" borderId="0" xfId="0" applyNumberFormat="1" applyFont="1" applyFill="1" applyBorder="1" applyAlignment="1">
      <alignment vertical="center"/>
    </xf>
    <xf numFmtId="0" fontId="53" fillId="0" borderId="0" xfId="0" applyFont="1" applyFill="1" applyBorder="1" applyAlignment="1">
      <alignment vertical="center"/>
    </xf>
    <xf numFmtId="1" fontId="58" fillId="0" borderId="0" xfId="0" applyNumberFormat="1" applyFont="1" applyFill="1" applyBorder="1" applyAlignment="1">
      <alignment vertical="center"/>
    </xf>
    <xf numFmtId="0" fontId="59" fillId="0" borderId="0" xfId="0" applyFont="1" applyFill="1" applyBorder="1" applyAlignment="1">
      <alignment horizontal="left" vertical="center"/>
    </xf>
    <xf numFmtId="0" fontId="62" fillId="0" borderId="11" xfId="0" applyFont="1" applyFill="1" applyBorder="1" applyAlignment="1">
      <alignment horizontal="center" vertical="center"/>
    </xf>
    <xf numFmtId="0" fontId="4" fillId="0" borderId="0" xfId="84" quotePrefix="1" applyFont="1" applyAlignment="1">
      <alignment horizontal="left" vertical="center"/>
    </xf>
    <xf numFmtId="0" fontId="4" fillId="25" borderId="11" xfId="0" applyFont="1" applyFill="1" applyBorder="1" applyAlignment="1">
      <alignment horizontal="center" vertical="center"/>
    </xf>
    <xf numFmtId="0" fontId="59" fillId="25" borderId="0" xfId="0" applyFont="1" applyFill="1" applyBorder="1" applyAlignment="1">
      <alignment vertical="center"/>
    </xf>
    <xf numFmtId="2" fontId="53" fillId="25" borderId="11" xfId="0" applyNumberFormat="1" applyFont="1" applyFill="1" applyBorder="1" applyAlignment="1">
      <alignment horizontal="center" vertical="center"/>
    </xf>
    <xf numFmtId="1" fontId="53" fillId="25" borderId="0" xfId="0" applyNumberFormat="1"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3" fillId="0" borderId="0" xfId="0" applyFont="1" applyFill="1" applyBorder="1" applyAlignment="1">
      <alignment vertical="center" wrapText="1"/>
    </xf>
    <xf numFmtId="0" fontId="61" fillId="0" borderId="0" xfId="0" applyFont="1" applyFill="1" applyBorder="1" applyAlignment="1">
      <alignment vertical="center" wrapText="1"/>
    </xf>
    <xf numFmtId="3" fontId="4" fillId="0" borderId="0" xfId="0" applyNumberFormat="1" applyFont="1" applyFill="1" applyBorder="1" applyAlignment="1">
      <alignment vertical="center"/>
    </xf>
    <xf numFmtId="3" fontId="61" fillId="0" borderId="0" xfId="0" applyNumberFormat="1" applyFont="1" applyFill="1" applyBorder="1" applyAlignment="1">
      <alignment vertical="center"/>
    </xf>
    <xf numFmtId="0" fontId="4" fillId="0" borderId="0" xfId="84" applyFont="1" applyFill="1" applyAlignment="1">
      <alignment vertical="center"/>
    </xf>
    <xf numFmtId="3" fontId="4" fillId="0" borderId="0" xfId="84" applyNumberFormat="1" applyFont="1" applyAlignment="1">
      <alignment vertical="center"/>
    </xf>
    <xf numFmtId="3" fontId="7" fillId="0" borderId="0" xfId="84" applyNumberFormat="1" applyFont="1" applyAlignment="1">
      <alignment vertical="center"/>
    </xf>
    <xf numFmtId="3" fontId="58" fillId="0" borderId="0" xfId="84" applyNumberFormat="1" applyFont="1" applyFill="1" applyAlignment="1">
      <alignment vertical="center"/>
    </xf>
    <xf numFmtId="0" fontId="4" fillId="25" borderId="0" xfId="0" applyFont="1" applyFill="1" applyBorder="1" applyAlignment="1">
      <alignment vertical="center" wrapText="1"/>
    </xf>
    <xf numFmtId="3" fontId="4" fillId="25" borderId="0" xfId="0" applyNumberFormat="1" applyFont="1" applyFill="1" applyBorder="1" applyAlignment="1">
      <alignment vertical="center"/>
    </xf>
    <xf numFmtId="0" fontId="53" fillId="25" borderId="0" xfId="0" applyFont="1" applyFill="1" applyBorder="1" applyAlignment="1">
      <alignment vertical="center" wrapText="1"/>
    </xf>
    <xf numFmtId="3" fontId="53" fillId="25" borderId="0" xfId="0" applyNumberFormat="1" applyFont="1" applyFill="1" applyBorder="1" applyAlignment="1">
      <alignment vertical="center"/>
    </xf>
    <xf numFmtId="0" fontId="4" fillId="0" borderId="0" xfId="0" applyNumberFormat="1" applyFont="1" applyFill="1" applyBorder="1" applyAlignment="1" applyProtection="1">
      <alignment vertical="center"/>
    </xf>
    <xf numFmtId="3" fontId="4" fillId="25" borderId="0" xfId="0" applyNumberFormat="1" applyFont="1" applyFill="1" applyAlignment="1">
      <alignment vertical="center"/>
    </xf>
    <xf numFmtId="3" fontId="4" fillId="0" borderId="0" xfId="0" applyNumberFormat="1" applyFont="1" applyFill="1" applyAlignment="1">
      <alignment vertical="center"/>
    </xf>
    <xf numFmtId="3" fontId="53" fillId="25" borderId="0" xfId="0" applyNumberFormat="1" applyFont="1" applyFill="1" applyAlignment="1">
      <alignment vertical="center"/>
    </xf>
    <xf numFmtId="3" fontId="53" fillId="0" borderId="0" xfId="0" applyNumberFormat="1" applyFont="1" applyFill="1" applyAlignment="1">
      <alignment vertical="center"/>
    </xf>
    <xf numFmtId="0" fontId="7" fillId="0" borderId="0" xfId="84" applyFont="1" applyAlignment="1">
      <alignment vertical="center" wrapText="1"/>
    </xf>
    <xf numFmtId="0" fontId="4" fillId="0" borderId="0" xfId="0" applyFont="1" applyFill="1" applyBorder="1" applyAlignment="1">
      <alignment vertical="center"/>
    </xf>
    <xf numFmtId="0" fontId="3" fillId="25"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58" fillId="0" borderId="0" xfId="0" applyFont="1" applyFill="1" applyBorder="1" applyAlignment="1">
      <alignment horizontal="center" vertical="center" wrapText="1"/>
    </xf>
    <xf numFmtId="0" fontId="58" fillId="25" borderId="0" xfId="0" applyFont="1" applyFill="1" applyBorder="1" applyAlignment="1">
      <alignment horizontal="center" vertical="center" wrapText="1"/>
    </xf>
    <xf numFmtId="0" fontId="4" fillId="0" borderId="0" xfId="0" applyFont="1" applyFill="1" applyAlignment="1">
      <alignment horizontal="right" vertical="center"/>
    </xf>
    <xf numFmtId="0" fontId="7" fillId="0" borderId="0" xfId="84" applyFont="1" applyBorder="1" applyAlignment="1">
      <alignment vertical="center"/>
    </xf>
    <xf numFmtId="0" fontId="7" fillId="0" borderId="0" xfId="84" applyFont="1" applyBorder="1" applyAlignment="1">
      <alignment horizontal="right" vertical="center"/>
    </xf>
    <xf numFmtId="0" fontId="3" fillId="0" borderId="0" xfId="84" applyFont="1" applyBorder="1" applyAlignment="1">
      <alignment horizontal="right" vertical="center"/>
    </xf>
    <xf numFmtId="0" fontId="56" fillId="0" borderId="0" xfId="84" applyAlignment="1">
      <alignment vertical="center"/>
    </xf>
    <xf numFmtId="3" fontId="3" fillId="0" borderId="0" xfId="84" applyNumberFormat="1" applyFont="1" applyBorder="1" applyAlignment="1">
      <alignment horizontal="right" vertical="center"/>
    </xf>
    <xf numFmtId="0" fontId="4" fillId="0" borderId="0" xfId="84" applyFont="1" applyBorder="1" applyAlignment="1">
      <alignment vertical="center"/>
    </xf>
    <xf numFmtId="0" fontId="4" fillId="0" borderId="0" xfId="84" applyFont="1" applyBorder="1" applyAlignment="1">
      <alignment horizontal="right" vertical="center"/>
    </xf>
    <xf numFmtId="0" fontId="17" fillId="0" borderId="0" xfId="84" applyFont="1" applyAlignment="1">
      <alignment vertical="center"/>
    </xf>
    <xf numFmtId="3" fontId="3" fillId="0" borderId="0" xfId="84" applyNumberFormat="1" applyFont="1" applyAlignment="1">
      <alignment vertical="center"/>
    </xf>
    <xf numFmtId="3" fontId="3" fillId="25" borderId="0" xfId="84" applyNumberFormat="1" applyFont="1" applyFill="1" applyBorder="1" applyAlignment="1">
      <alignment horizontal="right" vertical="center"/>
    </xf>
    <xf numFmtId="0" fontId="4" fillId="25" borderId="0" xfId="84" applyFont="1" applyFill="1" applyAlignment="1">
      <alignment vertical="center"/>
    </xf>
    <xf numFmtId="3" fontId="3" fillId="25" borderId="0" xfId="84" applyNumberFormat="1" applyFont="1" applyFill="1" applyAlignment="1">
      <alignment vertical="center"/>
    </xf>
    <xf numFmtId="3" fontId="53" fillId="0" borderId="0" xfId="84" applyNumberFormat="1" applyFont="1" applyAlignment="1">
      <alignment vertical="center"/>
    </xf>
    <xf numFmtId="3" fontId="58" fillId="25" borderId="0" xfId="0" applyNumberFormat="1" applyFont="1" applyFill="1" applyAlignment="1">
      <alignment vertical="center"/>
    </xf>
    <xf numFmtId="3" fontId="58" fillId="25" borderId="0" xfId="84" applyNumberFormat="1" applyFont="1" applyFill="1" applyAlignment="1">
      <alignment vertical="center"/>
    </xf>
    <xf numFmtId="3" fontId="58" fillId="0" borderId="0" xfId="84" applyNumberFormat="1" applyFont="1" applyAlignment="1">
      <alignment vertical="center"/>
    </xf>
    <xf numFmtId="0" fontId="14" fillId="0" borderId="0" xfId="84" applyFont="1" applyAlignment="1">
      <alignment vertical="center"/>
    </xf>
    <xf numFmtId="0" fontId="17" fillId="0" borderId="0" xfId="84" applyFont="1" applyBorder="1" applyAlignment="1">
      <alignment vertical="center"/>
    </xf>
    <xf numFmtId="0" fontId="58" fillId="25" borderId="0" xfId="0" applyFont="1" applyFill="1" applyBorder="1" applyAlignment="1">
      <alignment vertical="center" wrapText="1"/>
    </xf>
    <xf numFmtId="3" fontId="58" fillId="25" borderId="0" xfId="0" applyNumberFormat="1" applyFont="1" applyFill="1" applyBorder="1" applyAlignment="1">
      <alignment vertical="center"/>
    </xf>
    <xf numFmtId="0" fontId="57" fillId="0" borderId="11" xfId="0" applyFont="1" applyFill="1" applyBorder="1" applyAlignment="1">
      <alignment vertical="center"/>
    </xf>
    <xf numFmtId="0" fontId="57" fillId="25" borderId="11" xfId="0" applyFont="1" applyFill="1" applyBorder="1" applyAlignment="1">
      <alignment horizontal="center" vertical="center" wrapText="1"/>
    </xf>
    <xf numFmtId="0" fontId="57" fillId="0" borderId="11" xfId="0" applyFont="1" applyFill="1" applyBorder="1" applyAlignment="1">
      <alignment horizontal="center" vertical="center" wrapText="1"/>
    </xf>
    <xf numFmtId="0" fontId="58" fillId="0" borderId="11" xfId="0" applyFont="1" applyFill="1" applyBorder="1" applyAlignment="1">
      <alignment horizontal="center" vertical="center" wrapText="1"/>
    </xf>
    <xf numFmtId="2" fontId="58" fillId="25" borderId="11" xfId="0" applyNumberFormat="1" applyFont="1" applyFill="1" applyBorder="1" applyAlignment="1">
      <alignment horizontal="center" vertical="center" wrapText="1"/>
    </xf>
    <xf numFmtId="2" fontId="58" fillId="0" borderId="11" xfId="0" applyNumberFormat="1" applyFont="1" applyFill="1" applyBorder="1" applyAlignment="1">
      <alignment horizontal="center" vertical="center" wrapText="1"/>
    </xf>
    <xf numFmtId="0" fontId="3" fillId="0" borderId="0" xfId="84" applyFont="1" applyBorder="1" applyAlignment="1">
      <alignment vertical="center"/>
    </xf>
    <xf numFmtId="3" fontId="3" fillId="0" borderId="0" xfId="84" applyNumberFormat="1" applyFont="1" applyFill="1" applyAlignment="1">
      <alignment vertical="center"/>
    </xf>
    <xf numFmtId="0" fontId="3" fillId="0" borderId="0" xfId="84" applyFont="1" applyAlignment="1">
      <alignment vertical="center"/>
    </xf>
    <xf numFmtId="2" fontId="60" fillId="25" borderId="11" xfId="0" applyNumberFormat="1" applyFont="1" applyFill="1" applyBorder="1" applyAlignment="1">
      <alignment horizontal="center" vertical="center" wrapText="1"/>
    </xf>
    <xf numFmtId="0" fontId="14" fillId="25" borderId="11" xfId="84" applyFont="1" applyFill="1" applyBorder="1" applyAlignment="1">
      <alignment horizontal="center" vertical="center"/>
    </xf>
    <xf numFmtId="171" fontId="60" fillId="25" borderId="0" xfId="84" applyNumberFormat="1" applyFont="1" applyFill="1" applyAlignment="1">
      <alignment vertical="center"/>
    </xf>
    <xf numFmtId="171" fontId="14" fillId="25" borderId="0" xfId="69" applyNumberFormat="1" applyFont="1" applyFill="1" applyAlignment="1">
      <alignment vertical="center"/>
    </xf>
    <xf numFmtId="0" fontId="63" fillId="0" borderId="0" xfId="88" applyBorder="1" applyAlignment="1">
      <alignment vertical="center"/>
    </xf>
    <xf numFmtId="0" fontId="59" fillId="0" borderId="0" xfId="0" applyFont="1" applyFill="1" applyAlignment="1">
      <alignment vertical="center"/>
    </xf>
    <xf numFmtId="0" fontId="59" fillId="0" borderId="0" xfId="0" applyFont="1" applyFill="1" applyAlignment="1">
      <alignment horizontal="left" vertical="center"/>
    </xf>
    <xf numFmtId="0" fontId="57" fillId="25" borderId="0" xfId="0" applyFont="1" applyFill="1" applyAlignment="1">
      <alignment vertical="center"/>
    </xf>
    <xf numFmtId="3" fontId="57" fillId="0" borderId="0" xfId="0" applyNumberFormat="1" applyFont="1" applyFill="1" applyAlignment="1">
      <alignment vertical="center"/>
    </xf>
    <xf numFmtId="3" fontId="57" fillId="25" borderId="0" xfId="0" applyNumberFormat="1" applyFont="1" applyFill="1" applyAlignment="1">
      <alignment vertical="center"/>
    </xf>
    <xf numFmtId="3" fontId="58" fillId="0" borderId="0" xfId="0" applyNumberFormat="1" applyFont="1" applyFill="1" applyAlignment="1">
      <alignment vertical="center"/>
    </xf>
    <xf numFmtId="171" fontId="14" fillId="25" borderId="0" xfId="0" applyNumberFormat="1" applyFont="1" applyFill="1" applyAlignment="1">
      <alignment vertical="center"/>
    </xf>
    <xf numFmtId="0" fontId="4" fillId="0" borderId="0" xfId="0" applyFont="1" applyAlignment="1">
      <alignment vertical="center"/>
    </xf>
    <xf numFmtId="0" fontId="57" fillId="0" borderId="0" xfId="84" applyFont="1" applyFill="1" applyAlignment="1">
      <alignment vertical="center"/>
    </xf>
    <xf numFmtId="2" fontId="57" fillId="0" borderId="0" xfId="84" applyNumberFormat="1" applyFont="1" applyFill="1" applyAlignment="1">
      <alignment vertical="center"/>
    </xf>
    <xf numFmtId="0" fontId="4" fillId="0" borderId="11" xfId="84" applyFont="1" applyFill="1" applyBorder="1" applyAlignment="1">
      <alignment horizontal="center" vertical="center"/>
    </xf>
    <xf numFmtId="164" fontId="64" fillId="0" borderId="0" xfId="0" applyNumberFormat="1" applyFont="1" applyAlignment="1">
      <alignment horizontal="right"/>
    </xf>
    <xf numFmtId="1" fontId="65" fillId="0" borderId="16" xfId="0" applyNumberFormat="1" applyFont="1" applyFill="1" applyBorder="1" applyAlignment="1">
      <alignment horizontal="right" vertical="top" wrapText="1"/>
    </xf>
    <xf numFmtId="164" fontId="5" fillId="0" borderId="0" xfId="0" applyNumberFormat="1" applyFont="1"/>
    <xf numFmtId="0" fontId="4" fillId="0" borderId="0" xfId="0" applyNumberFormat="1" applyFont="1" applyFill="1" applyBorder="1" applyAlignment="1" applyProtection="1">
      <alignment horizontal="left" vertical="center"/>
    </xf>
    <xf numFmtId="164" fontId="4" fillId="0" borderId="0" xfId="0" applyNumberFormat="1" applyFont="1" applyFill="1" applyAlignment="1">
      <alignment horizontal="right" vertical="center" wrapText="1"/>
    </xf>
    <xf numFmtId="3" fontId="4" fillId="0" borderId="0" xfId="0" applyNumberFormat="1" applyFont="1" applyFill="1" applyAlignment="1">
      <alignment horizontal="right" vertical="center" wrapText="1"/>
    </xf>
    <xf numFmtId="3" fontId="14" fillId="0" borderId="0" xfId="0" applyNumberFormat="1" applyFont="1" applyFill="1" applyAlignment="1">
      <alignment horizontal="right" vertical="center" wrapText="1"/>
    </xf>
    <xf numFmtId="0" fontId="4" fillId="0" borderId="0" xfId="0" applyFont="1" applyFill="1" applyAlignment="1">
      <alignment vertical="center"/>
    </xf>
    <xf numFmtId="0" fontId="3" fillId="0" borderId="0" xfId="0" applyFont="1" applyBorder="1" applyAlignment="1">
      <alignment horizontal="left"/>
    </xf>
    <xf numFmtId="0" fontId="4" fillId="0" borderId="0" xfId="0" applyFont="1" applyFill="1" applyAlignment="1">
      <alignment vertical="center"/>
    </xf>
    <xf numFmtId="0" fontId="0" fillId="0" borderId="0" xfId="0" applyFill="1" applyAlignment="1">
      <alignment vertical="center"/>
    </xf>
    <xf numFmtId="0" fontId="14" fillId="0" borderId="0" xfId="0" quotePrefix="1" applyFont="1" applyFill="1" applyBorder="1" applyAlignment="1">
      <alignment horizontal="left" vertical="center"/>
    </xf>
    <xf numFmtId="0" fontId="4" fillId="0" borderId="0" xfId="0" applyFont="1" applyFill="1" applyBorder="1" applyAlignment="1">
      <alignment vertical="center"/>
    </xf>
    <xf numFmtId="0" fontId="3" fillId="0" borderId="0" xfId="0" applyFont="1" applyFill="1" applyBorder="1" applyAlignment="1">
      <alignment horizontal="left" vertical="center"/>
    </xf>
    <xf numFmtId="171" fontId="17" fillId="0" borderId="0" xfId="69" applyNumberFormat="1" applyFont="1" applyFill="1" applyBorder="1" applyAlignment="1">
      <alignment horizontal="right" vertical="center" wrapText="1"/>
    </xf>
    <xf numFmtId="171" fontId="14" fillId="0" borderId="0" xfId="0" applyNumberFormat="1" applyFont="1" applyFill="1" applyBorder="1" applyAlignment="1">
      <alignment horizontal="right" vertical="center" wrapText="1"/>
    </xf>
    <xf numFmtId="171" fontId="4" fillId="0" borderId="0" xfId="69" applyNumberFormat="1" applyFont="1" applyFill="1" applyBorder="1" applyAlignment="1">
      <alignment horizontal="right" vertical="center" wrapText="1"/>
    </xf>
    <xf numFmtId="171" fontId="4" fillId="0" borderId="0" xfId="0" applyNumberFormat="1" applyFont="1" applyFill="1" applyBorder="1" applyAlignment="1">
      <alignment horizontal="right" vertical="center" wrapText="1"/>
    </xf>
    <xf numFmtId="164" fontId="4" fillId="0" borderId="0" xfId="0" applyNumberFormat="1" applyFont="1" applyAlignment="1">
      <alignment horizontal="right"/>
    </xf>
    <xf numFmtId="0" fontId="10" fillId="25" borderId="0" xfId="64" applyFont="1" applyFill="1" applyBorder="1" applyAlignment="1">
      <alignment horizontal="center" vertical="center" wrapText="1"/>
    </xf>
    <xf numFmtId="3" fontId="58" fillId="0" borderId="0" xfId="0" applyNumberFormat="1" applyFont="1" applyFill="1" applyBorder="1" applyAlignment="1">
      <alignment vertical="center"/>
    </xf>
  </cellXfs>
  <cellStyles count="8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L Normal" xfId="54"/>
    <cellStyle name="Neutral" xfId="55"/>
    <cellStyle name="Normaali_Y8_Fin02" xfId="56"/>
    <cellStyle name="Normal" xfId="0" builtinId="0"/>
    <cellStyle name="Normal 2" xfId="57"/>
    <cellStyle name="Normal 2 2" xfId="58"/>
    <cellStyle name="Normal 2 2 2" xfId="87"/>
    <cellStyle name="Normal 2 3" xfId="59"/>
    <cellStyle name="Normal 2_TC_A1" xfId="60"/>
    <cellStyle name="Normal 3" xfId="61"/>
    <cellStyle name="Normal 3 2" xfId="62"/>
    <cellStyle name="Normal 3 3" xfId="84"/>
    <cellStyle name="Normal 4" xfId="63"/>
    <cellStyle name="Normal 5" xfId="64"/>
    <cellStyle name="Normal 6" xfId="65"/>
    <cellStyle name="Normal 7" xfId="85"/>
    <cellStyle name="Output" xfId="66"/>
    <cellStyle name="Percent 2" xfId="67"/>
    <cellStyle name="Percent_1 SubOverv.USd" xfId="68"/>
    <cellStyle name="Pourcentage" xfId="69" builtinId="5"/>
    <cellStyle name="Pourcentage 2" xfId="86"/>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Titre 1" xfId="82" builtinId="16"/>
    <cellStyle name="Titre 2" xfId="83" builtinId="17"/>
    <cellStyle name="Titre 3" xfId="88" builtinId="18"/>
    <cellStyle name="Warning Text" xfId="81"/>
  </cellStyles>
  <dxfs count="130">
    <dxf>
      <font>
        <b/>
        <i val="0"/>
        <strike val="0"/>
        <condense val="0"/>
        <extend val="0"/>
        <outline val="0"/>
        <shadow val="0"/>
        <u val="none"/>
        <vertAlign val="baseline"/>
        <sz val="8"/>
        <color rgb="FF002060"/>
        <name val="Arial"/>
        <scheme val="none"/>
      </font>
      <numFmt numFmtId="3" formatCode="#,##0"/>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rgb="FF002060"/>
        <name val="Arial"/>
        <scheme val="none"/>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rgb="FF002060"/>
        <name val="Arial"/>
        <scheme val="none"/>
      </font>
      <numFmt numFmtId="3" formatCode="#,##0"/>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rgb="FF002060"/>
        <name val="Arial"/>
        <scheme val="none"/>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rgb="FF002060"/>
        <name val="Arial"/>
        <scheme val="none"/>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bottom/>
      </border>
      <protection locked="1" hidden="0"/>
    </dxf>
    <dxf>
      <font>
        <b/>
      </font>
      <numFmt numFmtId="3" formatCode="#,##0"/>
      <fill>
        <patternFill patternType="none">
          <fgColor indexed="64"/>
          <bgColor auto="1"/>
        </patternFill>
      </fill>
      <alignment vertical="center" textRotation="0" indent="0" justifyLastLine="0" shrinkToFit="0" readingOrder="0"/>
    </dxf>
    <dxf>
      <font>
        <b/>
        <i val="0"/>
        <strike val="0"/>
        <condense val="0"/>
        <extend val="0"/>
        <outline val="0"/>
        <shadow val="0"/>
        <u val="none"/>
        <vertAlign val="baseline"/>
        <sz val="8"/>
        <color rgb="FF002060"/>
        <name val="Arial"/>
        <scheme val="none"/>
      </font>
      <numFmt numFmtId="3" formatCode="#,##0"/>
      <fill>
        <patternFill patternType="solid">
          <fgColor indexed="64"/>
          <bgColor theme="0" tint="-4.9989318521683403E-2"/>
        </patternFill>
      </fill>
      <alignment vertical="center" textRotation="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font>
        <b val="0"/>
        <i/>
        <strike val="0"/>
        <condense val="0"/>
        <extend val="0"/>
        <outline val="0"/>
        <shadow val="0"/>
        <u val="none"/>
        <vertAlign val="baseline"/>
        <sz val="8"/>
        <color auto="1"/>
        <name val="Arial"/>
        <scheme val="none"/>
      </font>
      <numFmt numFmtId="171" formatCode="0.0%"/>
      <fill>
        <patternFill patternType="solid">
          <fgColor indexed="64"/>
          <bgColor theme="0" tint="-4.9989318521683403E-2"/>
        </patternFill>
      </fill>
      <alignment horizontal="general" vertical="center" textRotation="0" wrapText="0" indent="0" justifyLastLine="0" shrinkToFit="0" readingOrder="0"/>
    </dxf>
    <dxf>
      <font>
        <b/>
        <i val="0"/>
        <strike val="0"/>
        <condense val="0"/>
        <extend val="0"/>
        <outline val="0"/>
        <shadow val="0"/>
        <u val="none"/>
        <vertAlign val="baseline"/>
        <sz val="8"/>
        <color rgb="FF002060"/>
        <name val="Arial"/>
        <scheme val="none"/>
      </font>
      <numFmt numFmtId="3" formatCode="#,##0"/>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8"/>
        <color rgb="FF002060"/>
        <name val="Arial"/>
        <scheme val="none"/>
      </font>
      <numFmt numFmtId="3" formatCode="#,##0"/>
      <fill>
        <patternFill patternType="solid">
          <fgColor indexed="64"/>
          <bgColor theme="0" tint="-4.9989318521683403E-2"/>
        </patternFill>
      </fill>
      <alignment horizontal="general" vertical="center" textRotation="0" wrapText="0" indent="0" justifyLastLine="0" shrinkToFit="0" readingOrder="0"/>
    </dxf>
    <dxf>
      <font>
        <b/>
        <i val="0"/>
        <strike val="0"/>
        <condense val="0"/>
        <extend val="0"/>
        <outline val="0"/>
        <shadow val="0"/>
        <u val="none"/>
        <vertAlign val="baseline"/>
        <sz val="8"/>
        <color rgb="FF002060"/>
        <name val="Arial"/>
        <scheme val="none"/>
      </font>
      <numFmt numFmtId="3" formatCode="#,##0"/>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8"/>
        <color theme="1"/>
        <name val="Arial"/>
        <scheme val="none"/>
      </font>
      <numFmt numFmtId="3" formatCode="#,##0"/>
      <fill>
        <patternFill patternType="solid">
          <fgColor indexed="64"/>
          <bgColor theme="0" tint="-4.9989318521683403E-2"/>
        </patternFill>
      </fill>
      <alignment horizontal="general" vertical="center" textRotation="0" wrapText="0" indent="0" justifyLastLine="0" shrinkToFit="0" readingOrder="0"/>
    </dxf>
    <dxf>
      <font>
        <b/>
        <i val="0"/>
        <strike val="0"/>
        <condense val="0"/>
        <extend val="0"/>
        <outline val="0"/>
        <shadow val="0"/>
        <u val="none"/>
        <vertAlign val="baseline"/>
        <sz val="8"/>
        <color theme="1"/>
        <name val="Arial"/>
        <scheme val="none"/>
      </font>
      <numFmt numFmtId="3" formatCode="#,##0"/>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8"/>
        <color theme="1"/>
        <name val="Arial"/>
        <scheme val="none"/>
      </font>
      <numFmt numFmtId="3" formatCode="#,##0"/>
      <fill>
        <patternFill patternType="solid">
          <fgColor indexed="64"/>
          <bgColor theme="0" tint="-4.9989318521683403E-2"/>
        </patternFill>
      </fill>
      <alignment horizontal="general" vertical="center" textRotation="0" wrapText="0" indent="0" justifyLastLine="0" shrinkToFit="0" readingOrder="0"/>
    </dxf>
    <dxf>
      <font>
        <b/>
        <i val="0"/>
        <strike val="0"/>
        <condense val="0"/>
        <extend val="0"/>
        <outline val="0"/>
        <shadow val="0"/>
        <u val="none"/>
        <vertAlign val="baseline"/>
        <sz val="8"/>
        <color theme="1"/>
        <name val="Arial"/>
        <scheme val="none"/>
      </font>
      <numFmt numFmtId="3" formatCode="#,##0"/>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8"/>
        <color theme="1"/>
        <name val="Arial"/>
        <scheme val="none"/>
      </font>
      <fill>
        <patternFill patternType="solid">
          <fgColor indexed="64"/>
          <bgColor theme="0" tint="-4.9989318521683403E-2"/>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right" vertical="bottom" textRotation="0" wrapText="0" indent="0" justifyLastLine="0" shrinkToFit="0" readingOrder="0"/>
      <border diagonalUp="0" diagonalDown="0">
        <left/>
        <right/>
        <top/>
        <bottom/>
      </border>
    </dxf>
    <dxf>
      <font>
        <b val="0"/>
        <i val="0"/>
        <strike val="0"/>
        <condense val="0"/>
        <extend val="0"/>
        <outline val="0"/>
        <shadow val="0"/>
        <u val="none"/>
        <vertAlign val="baseline"/>
        <sz val="8"/>
        <color auto="1"/>
        <name val="Arial"/>
        <scheme val="none"/>
      </font>
      <numFmt numFmtId="164" formatCode="0.0"/>
      <alignment horizontal="right" vertical="bottom" textRotation="0" wrapText="0" indent="0" justifyLastLine="0" shrinkToFit="0" readingOrder="0"/>
    </dxf>
    <dxf>
      <font>
        <b val="0"/>
        <i/>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4"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4"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4"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4"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4"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4"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vertical="center" textRotation="0" indent="0" justifyLastLine="0" shrinkToFit="0" readingOrder="0"/>
    </dxf>
    <dxf>
      <fill>
        <patternFill patternType="none">
          <fgColor indexed="64"/>
          <bgColor auto="1"/>
        </patternFill>
      </fill>
      <alignment vertical="center" textRotation="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vertical="center" textRotation="0" indent="0" justifyLastLine="0" shrinkToFit="0" readingOrder="0"/>
    </dxf>
    <dxf>
      <font>
        <b val="0"/>
        <i val="0"/>
        <strike val="0"/>
        <condense val="0"/>
        <extend val="0"/>
        <outline val="0"/>
        <shadow val="0"/>
        <u val="none"/>
        <vertAlign val="baseline"/>
        <sz val="8"/>
        <color rgb="FF002060"/>
        <name val="Arial"/>
        <scheme val="none"/>
      </font>
      <numFmt numFmtId="3" formatCode="#,##0"/>
      <fill>
        <patternFill patternType="none">
          <fgColor indexed="64"/>
          <bgColor auto="1"/>
        </patternFill>
      </fill>
      <alignment horizontal="general" vertical="center" textRotation="0" wrapText="0" indent="0" justifyLastLine="0" shrinkToFit="0" readingOrder="0"/>
    </dxf>
    <dxf>
      <font>
        <i val="0"/>
      </font>
      <alignment vertical="center" textRotation="0" indent="0" justifyLastLine="0" shrinkToFit="0" readingOrder="0"/>
    </dxf>
    <dxf>
      <numFmt numFmtId="3" formatCode="#,##0"/>
      <alignment vertical="center" textRotation="0" indent="0" justifyLastLine="0" shrinkToFit="0" readingOrder="0"/>
    </dxf>
    <dxf>
      <font>
        <i val="0"/>
        <strike val="0"/>
        <outline val="0"/>
        <shadow val="0"/>
        <u val="none"/>
        <vertAlign val="baseline"/>
        <sz val="8"/>
        <color auto="1"/>
        <name val="Arial"/>
        <scheme val="none"/>
      </font>
      <numFmt numFmtId="3" formatCode="#,##0"/>
      <fill>
        <patternFill patternType="solid">
          <fgColor indexed="64"/>
          <bgColor theme="0" tint="-4.9989318521683403E-2"/>
        </patternFill>
      </fill>
      <alignment vertical="center" textRotation="0" indent="0" justifyLastLine="0" shrinkToFit="0" readingOrder="0"/>
    </dxf>
    <dxf>
      <font>
        <i val="0"/>
        <strike val="0"/>
        <outline val="0"/>
        <shadow val="0"/>
        <u val="none"/>
        <vertAlign val="baseline"/>
        <sz val="8"/>
        <color auto="1"/>
        <name val="Arial"/>
        <scheme val="none"/>
      </font>
      <numFmt numFmtId="3" formatCode="#,##0"/>
      <alignment vertical="center" textRotation="0" indent="0" justifyLastLine="0" shrinkToFit="0" readingOrder="0"/>
    </dxf>
    <dxf>
      <font>
        <i val="0"/>
        <strike val="0"/>
        <outline val="0"/>
        <shadow val="0"/>
        <u val="none"/>
        <vertAlign val="baseline"/>
        <sz val="8"/>
        <color auto="1"/>
        <name val="Arial"/>
        <scheme val="none"/>
      </font>
      <numFmt numFmtId="3" formatCode="#,##0"/>
      <fill>
        <patternFill patternType="solid">
          <fgColor indexed="64"/>
          <bgColor theme="0" tint="-4.9989318521683403E-2"/>
        </patternFill>
      </fill>
      <alignment vertical="center" textRotation="0" indent="0" justifyLastLine="0" shrinkToFit="0" readingOrder="0"/>
    </dxf>
    <dxf>
      <font>
        <i val="0"/>
        <strike val="0"/>
        <outline val="0"/>
        <shadow val="0"/>
        <u val="none"/>
        <vertAlign val="baseline"/>
        <sz val="8"/>
        <color auto="1"/>
        <name val="Arial"/>
        <scheme val="none"/>
      </font>
      <numFmt numFmtId="3" formatCode="#,##0"/>
      <alignment vertical="center" textRotation="0" indent="0" justifyLastLine="0" shrinkToFit="0" readingOrder="0"/>
    </dxf>
    <dxf>
      <font>
        <i val="0"/>
        <strike val="0"/>
        <outline val="0"/>
        <shadow val="0"/>
        <u val="none"/>
        <vertAlign val="baseline"/>
        <sz val="8"/>
        <color auto="1"/>
        <name val="Arial"/>
        <scheme val="none"/>
      </font>
      <numFmt numFmtId="3" formatCode="#,##0"/>
      <fill>
        <patternFill patternType="solid">
          <fgColor indexed="64"/>
          <bgColor theme="0" tint="-4.9989318521683403E-2"/>
        </patternFill>
      </fill>
      <alignment vertical="center" textRotation="0" indent="0" justifyLastLine="0" shrinkToFit="0" readingOrder="0"/>
    </dxf>
    <dxf>
      <font>
        <i val="0"/>
        <strike val="0"/>
        <outline val="0"/>
        <shadow val="0"/>
        <u val="none"/>
        <vertAlign val="baseline"/>
        <sz val="8"/>
        <color auto="1"/>
        <name val="Arial"/>
        <scheme val="none"/>
      </font>
      <numFmt numFmtId="3" formatCode="#,##0"/>
      <alignment vertical="center" textRotation="0" indent="0" justifyLastLine="0" shrinkToFit="0" readingOrder="0"/>
    </dxf>
    <dxf>
      <font>
        <i val="0"/>
        <strike val="0"/>
        <outline val="0"/>
        <shadow val="0"/>
        <u val="none"/>
        <vertAlign val="baseline"/>
        <sz val="8"/>
        <color auto="1"/>
        <name val="Arial"/>
        <scheme val="none"/>
      </font>
      <numFmt numFmtId="3" formatCode="#,##0"/>
      <fill>
        <patternFill patternType="solid">
          <fgColor indexed="64"/>
          <bgColor theme="0" tint="-4.9989318521683403E-2"/>
        </patternFill>
      </fill>
      <alignment vertical="center" textRotation="0" indent="0" justifyLastLine="0" shrinkToFit="0" readingOrder="0"/>
    </dxf>
    <dxf>
      <font>
        <b val="0"/>
        <i val="0"/>
        <strike val="0"/>
        <condense val="0"/>
        <extend val="0"/>
        <outline val="0"/>
        <shadow val="0"/>
        <u val="none"/>
        <vertAlign val="baseline"/>
        <sz val="8"/>
        <color rgb="FF002060"/>
        <name val="Arial"/>
        <scheme val="none"/>
      </font>
      <numFmt numFmtId="3" formatCode="#,##0"/>
      <fill>
        <patternFill patternType="none">
          <fgColor indexed="64"/>
          <bgColor indexed="65"/>
        </patternFill>
      </fill>
      <alignment vertical="center" textRotation="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vertical="center" textRotation="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vertical="center" textRotation="0"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solid">
          <fgColor indexed="64"/>
          <bgColor theme="0" tint="-4.9989318521683403E-2"/>
        </patternFill>
      </fill>
      <alignment vertical="center" textRotation="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vertical="center" textRotation="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vertical="center" textRotation="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8"/>
        <color theme="1"/>
        <name val="Arial"/>
        <scheme val="none"/>
      </font>
      <fill>
        <patternFill patternType="none">
          <fgColor indexed="64"/>
          <bgColor indexed="65"/>
        </patternFill>
      </fill>
      <alignment vertical="center" textRotation="0" wrapText="0" indent="0" justifyLastLine="0" shrinkToFit="0" readingOrder="0"/>
    </dxf>
    <dxf>
      <font>
        <b val="0"/>
        <i/>
        <strike val="0"/>
        <condense val="0"/>
        <extend val="0"/>
        <outline val="0"/>
        <shadow val="0"/>
        <u val="none"/>
        <vertAlign val="baseline"/>
        <sz val="8"/>
        <color theme="1"/>
        <name val="Arial"/>
        <scheme val="none"/>
      </font>
      <numFmt numFmtId="171" formatCode="0.0%"/>
      <fill>
        <patternFill patternType="solid">
          <fgColor indexed="64"/>
          <bgColor theme="0" tint="-4.9989318521683403E-2"/>
        </patternFill>
      </fill>
      <alignment vertical="center" textRotation="0" wrapText="0" indent="0" justifyLastLine="0" shrinkToFit="0" readingOrder="0"/>
    </dxf>
    <dxf>
      <font>
        <b/>
        <i val="0"/>
        <strike val="0"/>
        <condense val="0"/>
        <extend val="0"/>
        <outline val="0"/>
        <shadow val="0"/>
        <u val="none"/>
        <vertAlign val="baseline"/>
        <sz val="8"/>
        <color rgb="FF002060"/>
        <name val="Arial"/>
        <scheme val="none"/>
      </font>
      <numFmt numFmtId="1" formatCode="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8"/>
        <color rgb="FF002060"/>
        <name val="Arial"/>
        <scheme val="none"/>
      </font>
      <numFmt numFmtId="1" formatCode="0"/>
      <fill>
        <patternFill patternType="solid">
          <fgColor indexed="64"/>
          <bgColor theme="0" tint="-4.9989318521683403E-2"/>
        </patternFill>
      </fill>
      <alignment vertical="center" textRotation="0" wrapText="0" indent="0" justifyLastLine="0" shrinkToFit="0" readingOrder="0"/>
    </dxf>
    <dxf>
      <font>
        <b val="0"/>
        <i val="0"/>
        <strike val="0"/>
        <condense val="0"/>
        <extend val="0"/>
        <outline val="0"/>
        <shadow val="0"/>
        <u val="none"/>
        <vertAlign val="baseline"/>
        <sz val="8"/>
        <color rgb="FF002060"/>
        <name val="Arial"/>
        <scheme val="none"/>
      </font>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8"/>
        <color theme="1"/>
        <name val="Arial"/>
        <scheme val="none"/>
      </font>
      <fill>
        <patternFill patternType="solid">
          <fgColor indexed="64"/>
          <bgColor theme="0" tint="-4.9989318521683403E-2"/>
        </patternFill>
      </fill>
      <alignment vertical="center" textRotation="0" wrapText="0" indent="0" justifyLastLine="0" shrinkToFit="0" readingOrder="0"/>
    </dxf>
    <dxf>
      <font>
        <b/>
        <i val="0"/>
        <strike val="0"/>
        <condense val="0"/>
        <extend val="0"/>
        <outline val="0"/>
        <shadow val="0"/>
        <u val="none"/>
        <vertAlign val="baseline"/>
        <sz val="8"/>
        <color theme="1"/>
        <name val="Arial"/>
        <scheme val="none"/>
      </font>
      <fill>
        <patternFill patternType="none">
          <fgColor indexed="64"/>
          <bgColor indexed="65"/>
        </patternFill>
      </fill>
      <alignment vertical="center" textRotation="0" wrapText="0" indent="0" justifyLastLine="0" shrinkToFit="0" readingOrder="0"/>
    </dxf>
    <dxf>
      <font>
        <b/>
        <i val="0"/>
        <strike val="0"/>
        <condense val="0"/>
        <extend val="0"/>
        <outline val="0"/>
        <shadow val="0"/>
        <u val="none"/>
        <vertAlign val="baseline"/>
        <sz val="8"/>
        <color theme="1"/>
        <name val="Arial"/>
        <scheme val="none"/>
      </font>
      <fill>
        <patternFill patternType="solid">
          <fgColor indexed="64"/>
          <bgColor theme="0" tint="-4.9989318521683403E-2"/>
        </patternFill>
      </fill>
      <alignment vertical="center" textRotation="0" wrapText="0" indent="0" justifyLastLine="0" shrinkToFit="0" readingOrder="0"/>
    </dxf>
    <dxf>
      <font>
        <b/>
        <i val="0"/>
        <strike val="0"/>
        <condense val="0"/>
        <extend val="0"/>
        <outline val="0"/>
        <shadow val="0"/>
        <u val="none"/>
        <vertAlign val="baseline"/>
        <sz val="8"/>
        <color theme="1"/>
        <name val="Arial"/>
        <scheme val="none"/>
      </font>
      <fill>
        <patternFill patternType="none">
          <fgColor indexed="64"/>
          <bgColor indexed="65"/>
        </patternFill>
      </fill>
      <alignment vertical="center" textRotation="0" wrapText="0" indent="0" justifyLastLine="0" shrinkToFit="0" readingOrder="0"/>
    </dxf>
    <dxf>
      <font>
        <b/>
        <i val="0"/>
        <strike val="0"/>
        <condense val="0"/>
        <extend val="0"/>
        <outline val="0"/>
        <shadow val="0"/>
        <u val="none"/>
        <vertAlign val="baseline"/>
        <sz val="8"/>
        <color theme="1"/>
        <name val="Arial"/>
        <scheme val="none"/>
      </font>
      <fill>
        <patternFill patternType="solid">
          <fgColor indexed="64"/>
          <bgColor theme="0" tint="-4.9989318521683403E-2"/>
        </patternFill>
      </fill>
      <alignment vertical="center" textRotation="0" wrapText="0"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8"/>
        <color theme="1"/>
        <name val="Arial"/>
        <scheme val="none"/>
      </font>
      <numFmt numFmtId="0" formatCode="General"/>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vertical="center" textRotation="0" wrapText="0" indent="0" justifyLastLine="0" shrinkToFit="0" readingOrder="0"/>
    </dxf>
    <dxf>
      <font>
        <strike val="0"/>
        <outline val="0"/>
        <shadow val="0"/>
        <u val="none"/>
        <vertAlign val="baseline"/>
        <sz val="8"/>
        <name val="Arial"/>
        <scheme val="none"/>
      </font>
      <alignment vertical="center" textRotation="0" wrapText="0" indent="0" justifyLastLine="0" shrinkToFit="0" readingOrder="0"/>
    </dxf>
    <dxf>
      <font>
        <b/>
        <i val="0"/>
        <strike val="0"/>
        <condense val="0"/>
        <extend val="0"/>
        <outline val="0"/>
        <shadow val="0"/>
        <u val="none"/>
        <vertAlign val="baseline"/>
        <sz val="8"/>
        <color theme="1"/>
        <name val="Arial"/>
        <scheme val="none"/>
      </font>
      <fill>
        <patternFill patternType="none">
          <fgColor indexed="64"/>
          <bgColor indexed="65"/>
        </patternFill>
      </fill>
      <alignmen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4" formatCode="0.0"/>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numFmt numFmtId="164" formatCode="0.0"/>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scheme val="none"/>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8"/>
        <color auto="1"/>
        <name val="Arial"/>
        <scheme val="none"/>
      </font>
      <border diagonalUp="0" diagonalDown="0" outline="0">
        <left/>
        <right/>
        <top/>
        <bottom/>
      </border>
    </dxf>
    <dxf>
      <font>
        <b val="0"/>
        <i val="0"/>
        <strike val="0"/>
        <condense val="0"/>
        <extend val="0"/>
        <outline val="0"/>
        <shadow val="0"/>
        <u val="none"/>
        <vertAlign val="baseline"/>
        <sz val="8"/>
        <color auto="1"/>
        <name val="Arial"/>
        <scheme val="none"/>
      </font>
      <alignment horizontal="right" vertical="bottom" textRotation="0" wrapText="0" indent="0" justifyLastLine="0" shrinkToFit="0" readingOrder="0"/>
    </dxf>
    <dxf>
      <font>
        <b/>
        <i val="0"/>
        <strike val="0"/>
        <condense val="0"/>
        <extend val="0"/>
        <outline val="0"/>
        <shadow val="0"/>
        <u val="none"/>
        <vertAlign val="baseline"/>
        <sz val="8"/>
        <color auto="1"/>
        <name val="Arial"/>
        <scheme val="none"/>
      </font>
      <numFmt numFmtId="1" formatCode="0"/>
      <fill>
        <patternFill patternType="none">
          <fgColor indexed="64"/>
          <bgColor indexed="65"/>
        </patternFill>
      </fill>
      <alignment horizontal="right" vertical="top" textRotation="0" wrapText="1" indent="0" justifyLastLine="0" shrinkToFit="0" readingOrder="0"/>
      <border diagonalUp="0" diagonalDown="0" outline="0">
        <left style="thin">
          <color indexed="9"/>
        </left>
        <right style="thin">
          <color indexed="9"/>
        </right>
        <top/>
        <bottom/>
      </border>
    </dxf>
    <dxf>
      <font>
        <b val="0"/>
        <i/>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4"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4"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4"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4"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4"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4"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1" indent="0" justifyLastLine="0" shrinkToFit="0" readingOrder="0"/>
    </dxf>
    <dxf>
      <font>
        <b/>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font>
        <b/>
        <i val="0"/>
      </font>
      <border diagonalUp="0" diagonalDown="0">
        <left/>
        <right/>
        <top style="thin">
          <color auto="1"/>
        </top>
        <bottom/>
        <vertical/>
        <horizontal/>
      </border>
    </dxf>
    <dxf>
      <font>
        <b/>
        <i val="0"/>
      </font>
      <border diagonalUp="0" diagonalDown="0">
        <left/>
        <right/>
        <top/>
        <bottom style="thin">
          <color auto="1"/>
        </bottom>
        <vertical/>
        <horizontal/>
      </border>
    </dxf>
    <dxf>
      <font>
        <b val="0"/>
        <i val="0"/>
        <strike val="0"/>
      </font>
    </dxf>
    <dxf>
      <font>
        <b/>
        <i val="0"/>
        <strike val="0"/>
      </font>
      <fill>
        <patternFill patternType="none">
          <bgColor auto="1"/>
        </patternFill>
      </fill>
      <border diagonalUp="0" diagonalDown="0">
        <left/>
        <right/>
        <top style="thin">
          <color auto="1"/>
        </top>
        <bottom/>
        <vertical/>
        <horizontal/>
      </border>
    </dxf>
    <dxf>
      <font>
        <b/>
        <i val="0"/>
      </font>
      <fill>
        <patternFill patternType="none">
          <bgColor auto="1"/>
        </patternFill>
      </fill>
      <border diagonalUp="0" diagonalDown="0">
        <left/>
        <right/>
        <top/>
        <bottom style="thin">
          <color auto="1"/>
        </bottom>
        <vertical/>
        <horizontal/>
      </border>
    </dxf>
    <dxf>
      <font>
        <b val="0"/>
        <i val="0"/>
      </font>
      <fill>
        <patternFill patternType="none">
          <bgColor auto="1"/>
        </patternFill>
      </fill>
      <border diagonalUp="0" diagonalDown="0">
        <left/>
        <right/>
        <top/>
        <bottom/>
        <vertical/>
        <horizontal/>
      </border>
    </dxf>
  </dxfs>
  <tableStyles count="2" defaultTableStyle="Style de tableau 1" defaultPivotStyle="PivotStyleLight16">
    <tableStyle name="Style de tableau 1" pivot="0" count="3">
      <tableStyleElement type="wholeTable" dxfId="129"/>
      <tableStyleElement type="headerRow" dxfId="128"/>
      <tableStyleElement type="totalRow" dxfId="127"/>
    </tableStyle>
    <tableStyle name="Style TAB" pivot="0" count="3">
      <tableStyleElement type="wholeTable" dxfId="126"/>
      <tableStyleElement type="headerRow" dxfId="125"/>
      <tableStyleElement type="totalRow" dxfId="124"/>
    </tableStyle>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r-FR"/>
              <a:t>Répartition par département</a:t>
            </a:r>
          </a:p>
        </c:rich>
      </c:tx>
      <c:layout/>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barChart>
        <c:barDir val="bar"/>
        <c:grouping val="percentStacked"/>
        <c:varyColors val="0"/>
        <c:ser>
          <c:idx val="0"/>
          <c:order val="0"/>
          <c:tx>
            <c:strRef>
              <c:f>'2.03 Tableau 3'!$P$10</c:f>
              <c:strCache>
                <c:ptCount val="1"/>
                <c:pt idx="0">
                  <c:v>Collège</c:v>
                </c:pt>
              </c:strCache>
            </c:strRef>
          </c:tx>
          <c:spPr>
            <a:solidFill>
              <a:schemeClr val="accent1">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'2.03 Tableau 3'!$O$11:$O$12</c:f>
              <c:strCache>
                <c:ptCount val="2"/>
                <c:pt idx="0">
                  <c:v>Corse du sud</c:v>
                </c:pt>
                <c:pt idx="1">
                  <c:v>Haute Corse</c:v>
                </c:pt>
              </c:strCache>
            </c:strRef>
          </c:cat>
          <c:val>
            <c:numRef>
              <c:f>'2.03 Tableau 3'!$P$11:$P$12</c:f>
              <c:numCache>
                <c:formatCode>#,##0</c:formatCode>
                <c:ptCount val="2"/>
                <c:pt idx="0">
                  <c:v>260</c:v>
                </c:pt>
                <c:pt idx="1">
                  <c:v>285</c:v>
                </c:pt>
              </c:numCache>
            </c:numRef>
          </c:val>
          <c:extLst>
            <c:ext xmlns:c16="http://schemas.microsoft.com/office/drawing/2014/chart" uri="{C3380CC4-5D6E-409C-BE32-E72D297353CC}">
              <c16:uniqueId val="{00000000-CECA-4A92-9AAE-92B4DAE41D86}"/>
            </c:ext>
          </c:extLst>
        </c:ser>
        <c:ser>
          <c:idx val="1"/>
          <c:order val="1"/>
          <c:tx>
            <c:strRef>
              <c:f>'2.03 Tableau 3'!$Q$10</c:f>
              <c:strCache>
                <c:ptCount val="1"/>
                <c:pt idx="0">
                  <c:v>SEGPA</c:v>
                </c:pt>
              </c:strCache>
            </c:strRef>
          </c:tx>
          <c:spPr>
            <a:solidFill>
              <a:schemeClr val="accent1"/>
            </a:solidFill>
            <a:ln>
              <a:noFill/>
            </a:ln>
            <a:effectLst/>
          </c:spPr>
          <c:invertIfNegative val="0"/>
          <c:dLbls>
            <c:dLbl>
              <c:idx val="3"/>
              <c:layout>
                <c:manualLayout>
                  <c:x val="1.9444444444444445E-2"/>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9E-4B0A-BE0F-B13A140D772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'2.03 Tableau 3'!$O$11:$O$12</c:f>
              <c:strCache>
                <c:ptCount val="2"/>
                <c:pt idx="0">
                  <c:v>Corse du sud</c:v>
                </c:pt>
                <c:pt idx="1">
                  <c:v>Haute Corse</c:v>
                </c:pt>
              </c:strCache>
            </c:strRef>
          </c:cat>
          <c:val>
            <c:numRef>
              <c:f>'2.03 Tableau 3'!$Q$11:$Q$12</c:f>
              <c:numCache>
                <c:formatCode>#,##0</c:formatCode>
                <c:ptCount val="2"/>
                <c:pt idx="0">
                  <c:v>13</c:v>
                </c:pt>
                <c:pt idx="1">
                  <c:v>23</c:v>
                </c:pt>
              </c:numCache>
            </c:numRef>
          </c:val>
          <c:extLst>
            <c:ext xmlns:c16="http://schemas.microsoft.com/office/drawing/2014/chart" uri="{C3380CC4-5D6E-409C-BE32-E72D297353CC}">
              <c16:uniqueId val="{00000001-CECA-4A92-9AAE-92B4DAE41D86}"/>
            </c:ext>
          </c:extLst>
        </c:ser>
        <c:dLbls>
          <c:showLegendKey val="0"/>
          <c:showVal val="1"/>
          <c:showCatName val="0"/>
          <c:showSerName val="0"/>
          <c:showPercent val="0"/>
          <c:showBubbleSize val="0"/>
        </c:dLbls>
        <c:gapWidth val="50"/>
        <c:overlap val="100"/>
        <c:axId val="128445664"/>
        <c:axId val="253520"/>
      </c:barChart>
      <c:catAx>
        <c:axId val="128445664"/>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253520"/>
        <c:crosses val="autoZero"/>
        <c:auto val="1"/>
        <c:lblAlgn val="ctr"/>
        <c:lblOffset val="100"/>
        <c:noMultiLvlLbl val="0"/>
      </c:catAx>
      <c:valAx>
        <c:axId val="253520"/>
        <c:scaling>
          <c:orientation val="minMax"/>
          <c:min val="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2844566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r-FR"/>
              <a:t>Répartition par secteur</a:t>
            </a:r>
          </a:p>
        </c:rich>
      </c:tx>
      <c:layout/>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barChart>
        <c:barDir val="bar"/>
        <c:grouping val="percentStacked"/>
        <c:varyColors val="0"/>
        <c:ser>
          <c:idx val="0"/>
          <c:order val="0"/>
          <c:tx>
            <c:strRef>
              <c:f>'2.03 Tableau 3'!$P$10</c:f>
              <c:strCache>
                <c:ptCount val="1"/>
                <c:pt idx="0">
                  <c:v>Collège</c:v>
                </c:pt>
              </c:strCache>
            </c:strRef>
          </c:tx>
          <c:spPr>
            <a:solidFill>
              <a:schemeClr val="accent1">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'2.03 Tableau 3'!$O$13:$O$14</c:f>
              <c:strCache>
                <c:ptCount val="2"/>
                <c:pt idx="0">
                  <c:v>Public</c:v>
                </c:pt>
                <c:pt idx="1">
                  <c:v>Privé</c:v>
                </c:pt>
              </c:strCache>
            </c:strRef>
          </c:cat>
          <c:val>
            <c:numRef>
              <c:f>'2.03 Tableau 3'!$P$13:$P$14</c:f>
              <c:numCache>
                <c:formatCode>#,##0</c:formatCode>
                <c:ptCount val="2"/>
                <c:pt idx="0">
                  <c:v>517</c:v>
                </c:pt>
                <c:pt idx="1">
                  <c:v>28</c:v>
                </c:pt>
              </c:numCache>
            </c:numRef>
          </c:val>
          <c:extLst>
            <c:ext xmlns:c16="http://schemas.microsoft.com/office/drawing/2014/chart" uri="{C3380CC4-5D6E-409C-BE32-E72D297353CC}">
              <c16:uniqueId val="{00000000-CECA-4A92-9AAE-92B4DAE41D86}"/>
            </c:ext>
          </c:extLst>
        </c:ser>
        <c:ser>
          <c:idx val="1"/>
          <c:order val="1"/>
          <c:tx>
            <c:strRef>
              <c:f>'2.03 Tableau 3'!$Q$10</c:f>
              <c:strCache>
                <c:ptCount val="1"/>
                <c:pt idx="0">
                  <c:v>SEGPA</c:v>
                </c:pt>
              </c:strCache>
            </c:strRef>
          </c:tx>
          <c:spPr>
            <a:solidFill>
              <a:schemeClr val="accent1"/>
            </a:solidFill>
            <a:ln>
              <a:noFill/>
            </a:ln>
            <a:effectLst/>
          </c:spPr>
          <c:invertIfNegative val="0"/>
          <c:dLbls>
            <c:dLbl>
              <c:idx val="1"/>
              <c:layout>
                <c:manualLayout>
                  <c:x val="2.2996031746031747E-2"/>
                  <c:y val="-9.2594444444444451E-3"/>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210-4F1F-A532-C5830B3579F7}"/>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'2.03 Tableau 3'!$O$13:$O$14</c:f>
              <c:strCache>
                <c:ptCount val="2"/>
                <c:pt idx="0">
                  <c:v>Public</c:v>
                </c:pt>
                <c:pt idx="1">
                  <c:v>Privé</c:v>
                </c:pt>
              </c:strCache>
            </c:strRef>
          </c:cat>
          <c:val>
            <c:numRef>
              <c:f>'2.03 Tableau 3'!$Q$13:$Q$14</c:f>
              <c:numCache>
                <c:formatCode>#,##0</c:formatCode>
                <c:ptCount val="2"/>
                <c:pt idx="0">
                  <c:v>36</c:v>
                </c:pt>
                <c:pt idx="1">
                  <c:v>0</c:v>
                </c:pt>
              </c:numCache>
            </c:numRef>
          </c:val>
          <c:extLst>
            <c:ext xmlns:c16="http://schemas.microsoft.com/office/drawing/2014/chart" uri="{C3380CC4-5D6E-409C-BE32-E72D297353CC}">
              <c16:uniqueId val="{00000001-CECA-4A92-9AAE-92B4DAE41D86}"/>
            </c:ext>
          </c:extLst>
        </c:ser>
        <c:dLbls>
          <c:showLegendKey val="0"/>
          <c:showVal val="1"/>
          <c:showCatName val="0"/>
          <c:showSerName val="0"/>
          <c:showPercent val="0"/>
          <c:showBubbleSize val="0"/>
        </c:dLbls>
        <c:gapWidth val="50"/>
        <c:overlap val="100"/>
        <c:axId val="128445664"/>
        <c:axId val="253520"/>
      </c:barChart>
      <c:catAx>
        <c:axId val="128445664"/>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253520"/>
        <c:crosses val="autoZero"/>
        <c:auto val="1"/>
        <c:lblAlgn val="ctr"/>
        <c:lblOffset val="100"/>
        <c:noMultiLvlLbl val="0"/>
      </c:catAx>
      <c:valAx>
        <c:axId val="253520"/>
        <c:scaling>
          <c:orientation val="minMax"/>
          <c:min val="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2844566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r-FR"/>
              <a:t>Répartition par département</a:t>
            </a:r>
          </a:p>
        </c:rich>
      </c:tx>
      <c:layout/>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0.17075773809523809"/>
          <c:y val="0.35912111111111111"/>
          <c:w val="0.77252698412698417"/>
          <c:h val="0.48579777777777772"/>
        </c:manualLayout>
      </c:layout>
      <c:barChart>
        <c:barDir val="bar"/>
        <c:grouping val="percentStacked"/>
        <c:varyColors val="0"/>
        <c:ser>
          <c:idx val="0"/>
          <c:order val="0"/>
          <c:tx>
            <c:strRef>
              <c:f>'2.03 Tableau 4'!$C$31</c:f>
              <c:strCache>
                <c:ptCount val="1"/>
                <c:pt idx="0">
                  <c:v>Voie générale et technologique (GT)</c:v>
                </c:pt>
              </c:strCache>
            </c:strRef>
          </c:tx>
          <c:spPr>
            <a:solidFill>
              <a:schemeClr val="accent1">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'2.03 Tableau 4'!$B$32:$B$33</c:f>
              <c:strCache>
                <c:ptCount val="2"/>
                <c:pt idx="0">
                  <c:v>Corse du sud</c:v>
                </c:pt>
                <c:pt idx="1">
                  <c:v>Haute Corse</c:v>
                </c:pt>
              </c:strCache>
            </c:strRef>
          </c:cat>
          <c:val>
            <c:numRef>
              <c:f>'2.03 Tableau 4'!$C$32:$C$33</c:f>
              <c:numCache>
                <c:formatCode>#,##0</c:formatCode>
                <c:ptCount val="2"/>
                <c:pt idx="0">
                  <c:v>113</c:v>
                </c:pt>
                <c:pt idx="1">
                  <c:v>128</c:v>
                </c:pt>
              </c:numCache>
            </c:numRef>
          </c:val>
          <c:extLst>
            <c:ext xmlns:c16="http://schemas.microsoft.com/office/drawing/2014/chart" uri="{C3380CC4-5D6E-409C-BE32-E72D297353CC}">
              <c16:uniqueId val="{00000000-CECA-4A92-9AAE-92B4DAE41D86}"/>
            </c:ext>
          </c:extLst>
        </c:ser>
        <c:ser>
          <c:idx val="1"/>
          <c:order val="1"/>
          <c:tx>
            <c:strRef>
              <c:f>'2.03 Tableau 4'!$D$31</c:f>
              <c:strCache>
                <c:ptCount val="1"/>
                <c:pt idx="0">
                  <c:v>Voie professionnelle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'2.03 Tableau 4'!$B$32:$B$33</c:f>
              <c:strCache>
                <c:ptCount val="2"/>
                <c:pt idx="0">
                  <c:v>Corse du sud</c:v>
                </c:pt>
                <c:pt idx="1">
                  <c:v>Haute Corse</c:v>
                </c:pt>
              </c:strCache>
            </c:strRef>
          </c:cat>
          <c:val>
            <c:numRef>
              <c:f>'2.03 Tableau 4'!$D$32:$D$33</c:f>
              <c:numCache>
                <c:formatCode>#,##0</c:formatCode>
                <c:ptCount val="2"/>
                <c:pt idx="0">
                  <c:v>74</c:v>
                </c:pt>
                <c:pt idx="1">
                  <c:v>76</c:v>
                </c:pt>
              </c:numCache>
            </c:numRef>
          </c:val>
          <c:extLst>
            <c:ext xmlns:c16="http://schemas.microsoft.com/office/drawing/2014/chart" uri="{C3380CC4-5D6E-409C-BE32-E72D297353CC}">
              <c16:uniqueId val="{00000001-CECA-4A92-9AAE-92B4DAE41D86}"/>
            </c:ext>
          </c:extLst>
        </c:ser>
        <c:ser>
          <c:idx val="2"/>
          <c:order val="2"/>
          <c:tx>
            <c:strRef>
              <c:f>'2.03 Tableau 4'!$E$31</c:f>
              <c:strCache>
                <c:ptCount val="1"/>
                <c:pt idx="0">
                  <c:v>Enseignement post-baccalauréat</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'2.03 Tableau 4'!$B$32:$B$33</c:f>
              <c:strCache>
                <c:ptCount val="2"/>
                <c:pt idx="0">
                  <c:v>Corse du sud</c:v>
                </c:pt>
                <c:pt idx="1">
                  <c:v>Haute Corse</c:v>
                </c:pt>
              </c:strCache>
            </c:strRef>
          </c:cat>
          <c:val>
            <c:numRef>
              <c:f>'2.03 Tableau 4'!$E$32:$E$33</c:f>
              <c:numCache>
                <c:formatCode>#,##0</c:formatCode>
                <c:ptCount val="2"/>
                <c:pt idx="0">
                  <c:v>15</c:v>
                </c:pt>
                <c:pt idx="1">
                  <c:v>27</c:v>
                </c:pt>
              </c:numCache>
            </c:numRef>
          </c:val>
          <c:extLst>
            <c:ext xmlns:c16="http://schemas.microsoft.com/office/drawing/2014/chart" uri="{C3380CC4-5D6E-409C-BE32-E72D297353CC}">
              <c16:uniqueId val="{00000005-F637-4BC7-9B11-89017979A7D2}"/>
            </c:ext>
          </c:extLst>
        </c:ser>
        <c:dLbls>
          <c:showLegendKey val="0"/>
          <c:showVal val="1"/>
          <c:showCatName val="0"/>
          <c:showSerName val="0"/>
          <c:showPercent val="0"/>
          <c:showBubbleSize val="0"/>
        </c:dLbls>
        <c:gapWidth val="50"/>
        <c:overlap val="100"/>
        <c:axId val="128445664"/>
        <c:axId val="253520"/>
      </c:barChart>
      <c:catAx>
        <c:axId val="128445664"/>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253520"/>
        <c:crosses val="autoZero"/>
        <c:auto val="1"/>
        <c:lblAlgn val="ctr"/>
        <c:lblOffset val="100"/>
        <c:noMultiLvlLbl val="0"/>
      </c:catAx>
      <c:valAx>
        <c:axId val="253520"/>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28445664"/>
        <c:crosses val="autoZero"/>
        <c:crossBetween val="between"/>
      </c:valAx>
      <c:spPr>
        <a:noFill/>
        <a:ln>
          <a:noFill/>
        </a:ln>
        <a:effectLst/>
      </c:spPr>
    </c:plotArea>
    <c:legend>
      <c:legendPos val="t"/>
      <c:layout>
        <c:manualLayout>
          <c:xMode val="edge"/>
          <c:yMode val="edge"/>
          <c:x val="5.7938492063492053E-3"/>
          <c:y val="0.18697222222222223"/>
          <c:w val="0.99093214285714282"/>
          <c:h val="0.1015933333333333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r-FR"/>
              <a:t>Répartition par secteur</a:t>
            </a:r>
          </a:p>
        </c:rich>
      </c:tx>
      <c:layout/>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9.7656746031746025E-2"/>
          <c:y val="0.29562111111111111"/>
          <c:w val="0.84562797619047614"/>
          <c:h val="0.54929777777777777"/>
        </c:manualLayout>
      </c:layout>
      <c:barChart>
        <c:barDir val="bar"/>
        <c:grouping val="percentStacked"/>
        <c:varyColors val="0"/>
        <c:ser>
          <c:idx val="0"/>
          <c:order val="0"/>
          <c:tx>
            <c:strRef>
              <c:f>'2.03 Tableau 4'!$C$31</c:f>
              <c:strCache>
                <c:ptCount val="1"/>
                <c:pt idx="0">
                  <c:v>Voie générale et technologique (GT)</c:v>
                </c:pt>
              </c:strCache>
            </c:strRef>
          </c:tx>
          <c:spPr>
            <a:solidFill>
              <a:schemeClr val="accent1">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'2.03 Tableau 4'!$B$34:$B$35</c:f>
              <c:strCache>
                <c:ptCount val="2"/>
                <c:pt idx="0">
                  <c:v>Public</c:v>
                </c:pt>
                <c:pt idx="1">
                  <c:v>Privé</c:v>
                </c:pt>
              </c:strCache>
            </c:strRef>
          </c:cat>
          <c:val>
            <c:numRef>
              <c:f>'2.03 Tableau 4'!$C$34:$C$35</c:f>
              <c:numCache>
                <c:formatCode>#,##0</c:formatCode>
                <c:ptCount val="2"/>
                <c:pt idx="0">
                  <c:v>217</c:v>
                </c:pt>
                <c:pt idx="1">
                  <c:v>24</c:v>
                </c:pt>
              </c:numCache>
            </c:numRef>
          </c:val>
          <c:extLst>
            <c:ext xmlns:c16="http://schemas.microsoft.com/office/drawing/2014/chart" uri="{C3380CC4-5D6E-409C-BE32-E72D297353CC}">
              <c16:uniqueId val="{00000000-CECA-4A92-9AAE-92B4DAE41D86}"/>
            </c:ext>
          </c:extLst>
        </c:ser>
        <c:ser>
          <c:idx val="1"/>
          <c:order val="1"/>
          <c:tx>
            <c:strRef>
              <c:f>'2.03 Tableau 4'!$D$31</c:f>
              <c:strCache>
                <c:ptCount val="1"/>
                <c:pt idx="0">
                  <c:v>Voie professionnelle</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'2.03 Tableau 4'!$B$34:$B$35</c:f>
              <c:strCache>
                <c:ptCount val="2"/>
                <c:pt idx="0">
                  <c:v>Public</c:v>
                </c:pt>
                <c:pt idx="1">
                  <c:v>Privé</c:v>
                </c:pt>
              </c:strCache>
            </c:strRef>
          </c:cat>
          <c:val>
            <c:numRef>
              <c:f>'2.03 Tableau 4'!$D$34:$D$35</c:f>
              <c:numCache>
                <c:formatCode>#,##0</c:formatCode>
                <c:ptCount val="2"/>
                <c:pt idx="0">
                  <c:v>150</c:v>
                </c:pt>
                <c:pt idx="1">
                  <c:v>0</c:v>
                </c:pt>
              </c:numCache>
            </c:numRef>
          </c:val>
          <c:extLst>
            <c:ext xmlns:c16="http://schemas.microsoft.com/office/drawing/2014/chart" uri="{C3380CC4-5D6E-409C-BE32-E72D297353CC}">
              <c16:uniqueId val="{00000001-CECA-4A92-9AAE-92B4DAE41D86}"/>
            </c:ext>
          </c:extLst>
        </c:ser>
        <c:ser>
          <c:idx val="2"/>
          <c:order val="2"/>
          <c:tx>
            <c:strRef>
              <c:f>'2.03 Tableau 4'!$E$31</c:f>
              <c:strCache>
                <c:ptCount val="1"/>
                <c:pt idx="0">
                  <c:v>Enseignement post-baccalauréat</c:v>
                </c:pt>
              </c:strCache>
            </c:strRef>
          </c:tx>
          <c:spPr>
            <a:solidFill>
              <a:schemeClr val="accent1">
                <a:tint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'2.03 Tableau 4'!$B$34:$B$35</c:f>
              <c:strCache>
                <c:ptCount val="2"/>
                <c:pt idx="0">
                  <c:v>Public</c:v>
                </c:pt>
                <c:pt idx="1">
                  <c:v>Privé</c:v>
                </c:pt>
              </c:strCache>
            </c:strRef>
          </c:cat>
          <c:val>
            <c:numRef>
              <c:f>'2.03 Tableau 4'!$E$34:$E$35</c:f>
              <c:numCache>
                <c:formatCode>#,##0</c:formatCode>
                <c:ptCount val="2"/>
                <c:pt idx="0">
                  <c:v>42</c:v>
                </c:pt>
                <c:pt idx="1">
                  <c:v>2</c:v>
                </c:pt>
              </c:numCache>
            </c:numRef>
          </c:val>
          <c:extLst>
            <c:ext xmlns:c16="http://schemas.microsoft.com/office/drawing/2014/chart" uri="{C3380CC4-5D6E-409C-BE32-E72D297353CC}">
              <c16:uniqueId val="{00000006-03B5-4ED4-8AA8-741A4788F26C}"/>
            </c:ext>
          </c:extLst>
        </c:ser>
        <c:dLbls>
          <c:showLegendKey val="0"/>
          <c:showVal val="1"/>
          <c:showCatName val="0"/>
          <c:showSerName val="0"/>
          <c:showPercent val="0"/>
          <c:showBubbleSize val="0"/>
        </c:dLbls>
        <c:gapWidth val="50"/>
        <c:overlap val="100"/>
        <c:axId val="128445664"/>
        <c:axId val="253520"/>
      </c:barChart>
      <c:catAx>
        <c:axId val="128445664"/>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253520"/>
        <c:crosses val="autoZero"/>
        <c:auto val="1"/>
        <c:lblAlgn val="ctr"/>
        <c:lblOffset val="100"/>
        <c:noMultiLvlLbl val="0"/>
      </c:catAx>
      <c:valAx>
        <c:axId val="253520"/>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28445664"/>
        <c:crosses val="autoZero"/>
        <c:crossBetween val="between"/>
      </c:valAx>
      <c:spPr>
        <a:noFill/>
        <a:ln>
          <a:noFill/>
        </a:ln>
        <a:effectLst/>
      </c:spPr>
    </c:plotArea>
    <c:legend>
      <c:legendPos val="t"/>
      <c:layout>
        <c:manualLayout>
          <c:xMode val="edge"/>
          <c:yMode val="edge"/>
          <c:x val="2.4279761904761905E-3"/>
          <c:y val="0.14385166666666666"/>
          <c:w val="0.9951439195100612"/>
          <c:h val="0.1407363662875473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13</xdr:col>
      <xdr:colOff>495299</xdr:colOff>
      <xdr:row>7</xdr:row>
      <xdr:rowOff>71437</xdr:rowOff>
    </xdr:from>
    <xdr:to>
      <xdr:col>20</xdr:col>
      <xdr:colOff>125099</xdr:colOff>
      <xdr:row>16</xdr:row>
      <xdr:rowOff>156937</xdr:rowOff>
    </xdr:to>
    <xdr:graphicFrame macro="">
      <xdr:nvGraphicFramePr>
        <xdr:cNvPr id="2" name="Graphique 1">
          <a:extLst>
            <a:ext uri="{FF2B5EF4-FFF2-40B4-BE49-F238E27FC236}">
              <a16:creationId xmlns:a16="http://schemas.microsoft.com/office/drawing/2014/main" id="{A5922C1E-9AEB-466A-82F1-EA211F3F97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495299</xdr:colOff>
      <xdr:row>17</xdr:row>
      <xdr:rowOff>157162</xdr:rowOff>
    </xdr:from>
    <xdr:to>
      <xdr:col>20</xdr:col>
      <xdr:colOff>125099</xdr:colOff>
      <xdr:row>27</xdr:row>
      <xdr:rowOff>52162</xdr:rowOff>
    </xdr:to>
    <xdr:graphicFrame macro="">
      <xdr:nvGraphicFramePr>
        <xdr:cNvPr id="10" name="Graphique 9">
          <a:extLst>
            <a:ext uri="{FF2B5EF4-FFF2-40B4-BE49-F238E27FC236}">
              <a16:creationId xmlns:a16="http://schemas.microsoft.com/office/drawing/2014/main" id="{1406BFA5-7459-4360-9064-EBC7B27EE5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28</xdr:row>
      <xdr:rowOff>80962</xdr:rowOff>
    </xdr:from>
    <xdr:to>
      <xdr:col>7</xdr:col>
      <xdr:colOff>448950</xdr:colOff>
      <xdr:row>39</xdr:row>
      <xdr:rowOff>99787</xdr:rowOff>
    </xdr:to>
    <xdr:graphicFrame macro="">
      <xdr:nvGraphicFramePr>
        <xdr:cNvPr id="3" name="Graphique 2">
          <a:extLst>
            <a:ext uri="{FF2B5EF4-FFF2-40B4-BE49-F238E27FC236}">
              <a16:creationId xmlns:a16="http://schemas.microsoft.com/office/drawing/2014/main" id="{C9D77CC8-FE30-4C03-A1C6-B53BAFCB86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509587</xdr:colOff>
      <xdr:row>28</xdr:row>
      <xdr:rowOff>80962</xdr:rowOff>
    </xdr:from>
    <xdr:to>
      <xdr:col>16</xdr:col>
      <xdr:colOff>63187</xdr:colOff>
      <xdr:row>39</xdr:row>
      <xdr:rowOff>99787</xdr:rowOff>
    </xdr:to>
    <xdr:graphicFrame macro="">
      <xdr:nvGraphicFramePr>
        <xdr:cNvPr id="5" name="Graphique 4">
          <a:extLst>
            <a:ext uri="{FF2B5EF4-FFF2-40B4-BE49-F238E27FC236}">
              <a16:creationId xmlns:a16="http://schemas.microsoft.com/office/drawing/2014/main" id="{6CD67AE4-8411-4BED-AF65-DDA2543079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id="1" name="Tableau1" displayName="Tableau1" ref="A5:I18" totalsRowCount="1" headerRowDxfId="123" dataDxfId="122">
  <autoFilter ref="A5:I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Catégorie" dataDxfId="121" totalsRowDxfId="56" dataCellStyle="ML Normal"/>
    <tableColumn id="2" name="Formations en collège" dataDxfId="120" totalsRowDxfId="55"/>
    <tableColumn id="3" name="Enseignement adapté (Segpa)" dataDxfId="119" totalsRowDxfId="54"/>
    <tableColumn id="4" name="Formations professionnelles en lycée (1)" dataDxfId="118" totalsRowDxfId="53"/>
    <tableColumn id="5" name="Formations générales et technologiques en lycée" dataDxfId="117" totalsRowDxfId="52"/>
    <tableColumn id="6" name="STS/CPGE (2)" dataDxfId="116" totalsRowDxfId="51"/>
    <tableColumn id="7" name="Ensemble" dataDxfId="115" totalsRowDxfId="50"/>
    <tableColumn id="8" name="Nombre total d'élèves" dataDxfId="114" totalsRowDxfId="49"/>
    <tableColumn id="9" name="dont élèves du 2nd degré" dataDxfId="113" totalsRowDxfId="48"/>
  </tableColumns>
  <tableStyleInfo name="Style de tableau 1" showFirstColumn="0" showLastColumn="0" showRowStripes="1" showColumnStripes="0"/>
</table>
</file>

<file path=xl/tables/table2.xml><?xml version="1.0" encoding="utf-8"?>
<table xmlns="http://schemas.openxmlformats.org/spreadsheetml/2006/main" id="2" name="Tableau2" displayName="Tableau2" ref="A5:E15" headerRowDxfId="112" dataDxfId="111">
  <autoFilter ref="A5:E15">
    <filterColumn colId="0" hiddenButton="1"/>
    <filterColumn colId="1" hiddenButton="1"/>
    <filterColumn colId="2" hiddenButton="1"/>
    <filterColumn colId="3" hiddenButton="1"/>
  </autoFilter>
  <tableColumns count="5">
    <tableColumn id="1" name="Catégorie" totalsRowDxfId="110"/>
    <tableColumn id="8" name="2022" dataDxfId="109" totalsRowDxfId="108"/>
    <tableColumn id="9" name="2023" dataDxfId="107" totalsRowDxfId="106"/>
    <tableColumn id="2" name="2024" dataDxfId="105" totalsRowDxfId="104"/>
    <tableColumn id="10" name="2025" dataDxfId="47" totalsRowDxfId="46"/>
  </tableColumns>
  <tableStyleInfo name="Style de tableau 1" showFirstColumn="0" showLastColumn="0" showRowStripes="1" showColumnStripes="0"/>
</table>
</file>

<file path=xl/tables/table3.xml><?xml version="1.0" encoding="utf-8"?>
<table xmlns="http://schemas.openxmlformats.org/spreadsheetml/2006/main" id="8" name="CLG" displayName="CLG" ref="A7:N39" totalsRowCount="1" headerRowDxfId="103" dataDxfId="101" totalsRowDxfId="100" headerRowBorderDxfId="102">
  <autoFilter ref="A7:N38"/>
  <tableColumns count="14">
    <tableColumn id="34" name="Département" dataDxfId="99" totalsRowDxfId="45"/>
    <tableColumn id="1" name="UAI" dataDxfId="98" totalsRowDxfId="44"/>
    <tableColumn id="33" name="Secteur" dataDxfId="97" totalsRowDxfId="43"/>
    <tableColumn id="2" name="Nom" totalsRowLabel="TOTAL" dataDxfId="96" totalsRowDxfId="42"/>
    <tableColumn id="4" name="Division 6ème" totalsRowFunction="sum" dataDxfId="95" totalsRowDxfId="41"/>
    <tableColumn id="6" name="Division 5ème" totalsRowFunction="sum" dataDxfId="94" totalsRowDxfId="40"/>
    <tableColumn id="8" name="Division 4ème" totalsRowFunction="sum" dataDxfId="93" totalsRowDxfId="39"/>
    <tableColumn id="10" name="Division 3ème" totalsRowFunction="sum" dataDxfId="92" totalsRowDxfId="38"/>
    <tableColumn id="12" name="Division 3ème PMET" totalsRowFunction="sum" dataDxfId="91" totalsRowDxfId="37"/>
    <tableColumn id="15" name="Total Division Collège" totalsRowFunction="sum" dataDxfId="90" totalsRowDxfId="36"/>
    <tableColumn id="25" name="Total Division SEGPA" totalsRowFunction="sum" dataDxfId="89" totalsRowDxfId="35"/>
    <tableColumn id="27" name="Total Division Collège+SEGPA" totalsRowFunction="sum" dataDxfId="88" totalsRowDxfId="34">
      <calculatedColumnFormula>+J8+K8</calculatedColumnFormula>
    </tableColumn>
    <tableColumn id="3" name="Colonne1" totalsRowFunction="custom" dataDxfId="87" totalsRowDxfId="33" dataCellStyle="Pourcentage">
      <calculatedColumnFormula>CLG[[#This Row],[Total Division SEGPA]]/CLG[[#This Row],[Total Division Collège+SEGPA]]</calculatedColumnFormula>
      <totalsRowFormula>CLG[[#Totals],[Total Division SEGPA]]/CLG[[#Totals],[Total Division Collège+SEGPA]]</totalsRowFormula>
    </tableColumn>
    <tableColumn id="5" name="Colonne2" dataDxfId="86" totalsRowDxfId="32"/>
  </tableColumns>
  <tableStyleInfo name="Style de tableau 1" showFirstColumn="0" showLastColumn="0" showRowStripes="1" showColumnStripes="0"/>
</table>
</file>

<file path=xl/tables/table4.xml><?xml version="1.0" encoding="utf-8"?>
<table xmlns="http://schemas.openxmlformats.org/spreadsheetml/2006/main" id="9" name="EffectifLyc2023" displayName="EffectifLyc2023" ref="A6:AC22" totalsRowCount="1" headerRowDxfId="85" dataDxfId="84" totalsRowDxfId="83">
  <autoFilter ref="A6:AC21"/>
  <sortState ref="A7:AB21">
    <sortCondition ref="B6:B21"/>
  </sortState>
  <tableColumns count="29">
    <tableColumn id="26" name="Département" dataDxfId="82" totalsRowDxfId="28" dataCellStyle="Normal 3 3"/>
    <tableColumn id="1" name="RNE" dataDxfId="81" totalsRowDxfId="27"/>
    <tableColumn id="25" name="Secteur" dataDxfId="80" totalsRowDxfId="26"/>
    <tableColumn id="27" name="Type" dataDxfId="79" totalsRowDxfId="25"/>
    <tableColumn id="2" name="Nom" totalsRowLabel="TOTAL" dataDxfId="78" totalsRowDxfId="24"/>
    <tableColumn id="4" name="Div 2nde" totalsRowFunction="sum" dataDxfId="77" totalsRowDxfId="23"/>
    <tableColumn id="6" name="Div 1ère" totalsRowFunction="sum" dataDxfId="76" totalsRowDxfId="22"/>
    <tableColumn id="8" name="Div Term" totalsRowFunction="sum" dataDxfId="75" totalsRowDxfId="21"/>
    <tableColumn id="10" name="Total Div VG" totalsRowFunction="sum" dataDxfId="74" totalsRowDxfId="20"/>
    <tableColumn id="54" name="Div 1CAP1" totalsRowFunction="sum" dataDxfId="73" totalsRowDxfId="19"/>
    <tableColumn id="56" name="Div 1CAP2" totalsRowFunction="sum" dataDxfId="72" totalsRowDxfId="18"/>
    <tableColumn id="58" name="Div 2CAP2" totalsRowFunction="sum" dataDxfId="71" totalsRowDxfId="17"/>
    <tableColumn id="60" name="Div 2nde PRO" totalsRowFunction="sum" dataDxfId="70" totalsRowDxfId="16"/>
    <tableColumn id="62" name="Div 1ère PRO" totalsRowFunction="sum" dataDxfId="69" totalsRowDxfId="15"/>
    <tableColumn id="64" name="Div Terminale PRO" totalsRowFunction="sum" dataDxfId="68" totalsRowDxfId="14"/>
    <tableColumn id="66" name="Div MC" totalsRowFunction="sum" dataDxfId="67" totalsRowDxfId="13"/>
    <tableColumn id="68" name="Div VP" totalsRowFunction="sum" dataDxfId="66" totalsRowDxfId="12"/>
    <tableColumn id="70" name="Div VPG" totalsRowFunction="sum" dataDxfId="65" totalsRowDxfId="11">
      <calculatedColumnFormula>EffectifLyc2023[[#This Row],[Div VP]]+EffectifLyc2023[[#This Row],[Total Div VG]]</calculatedColumnFormula>
    </tableColumn>
    <tableColumn id="29" name="Div MAN" totalsRowFunction="sum" dataDxfId="64" totalsRowDxfId="10"/>
    <tableColumn id="12" name="Div CPGE1" totalsRowFunction="sum" dataDxfId="63" totalsRowDxfId="9"/>
    <tableColumn id="14" name="Div CPGE2" totalsRowFunction="sum" dataDxfId="62" totalsRowDxfId="8"/>
    <tableColumn id="16" name="Div 1BTS2" totalsRowFunction="sum" dataDxfId="61" totalsRowDxfId="7"/>
    <tableColumn id="18" name="Div 2BTS2" totalsRowFunction="sum" dataDxfId="60" totalsRowDxfId="6"/>
    <tableColumn id="20" name="Div DCG1" totalsRowFunction="sum" dataDxfId="59" totalsRowDxfId="5"/>
    <tableColumn id="22" name="Div DCG2" totalsRowFunction="sum" dataDxfId="58" totalsRowDxfId="4"/>
    <tableColumn id="24" name="Div DCG3" totalsRowFunction="sum" dataDxfId="57" totalsRowDxfId="3"/>
    <tableColumn id="3" name="Div DCG4" totalsRowFunction="sum" dataDxfId="31" totalsRowDxfId="2"/>
    <tableColumn id="52" name="Total Div ES" totalsRowFunction="custom" dataDxfId="29" totalsRowDxfId="1">
      <calculatedColumnFormula>SUM(EffectifLyc2023[[#This Row],[Div MAN]:[Div DCG4]])</calculatedColumnFormula>
      <totalsRowFormula>+AB7+AB8+AB9+AB10+AB11+AB12+AB13+AB14+AB15+AB16+AB17+AB18+AB19+AB20+AB21</totalsRowFormula>
    </tableColumn>
    <tableColumn id="72" name="Total Div" totalsRowFunction="sum" dataDxfId="30" totalsRowDxfId="0">
      <calculatedColumnFormula>EffectifLyc2023[[#This Row],[Total Div ES]]+EffectifLyc2023[[#This Row],[Div VPG]]</calculatedColumnFormula>
    </tableColumn>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corse.fr/l-academie-en-chiffres-123583"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A95"/>
  <sheetViews>
    <sheetView showGridLines="0" zoomScaleNormal="100" zoomScaleSheetLayoutView="110" workbookViewId="0">
      <selection activeCell="A4" sqref="A4"/>
    </sheetView>
  </sheetViews>
  <sheetFormatPr baseColWidth="10" defaultRowHeight="12.75" x14ac:dyDescent="0.2"/>
  <cols>
    <col min="1" max="1" width="90.7109375" style="13" customWidth="1"/>
    <col min="2" max="16384" width="11.42578125" style="13"/>
  </cols>
  <sheetData>
    <row r="1" spans="1:1" x14ac:dyDescent="0.2">
      <c r="A1" s="12" t="s">
        <v>225</v>
      </c>
    </row>
    <row r="2" spans="1:1" x14ac:dyDescent="0.2">
      <c r="A2" s="25" t="s">
        <v>37</v>
      </c>
    </row>
    <row r="3" spans="1:1" x14ac:dyDescent="0.2">
      <c r="A3" s="24">
        <v>45974</v>
      </c>
    </row>
    <row r="4" spans="1:1" x14ac:dyDescent="0.2">
      <c r="A4" s="14"/>
    </row>
    <row r="5" spans="1:1" ht="20.25" thickBot="1" x14ac:dyDescent="0.35">
      <c r="A5" s="26" t="s">
        <v>38</v>
      </c>
    </row>
    <row r="6" spans="1:1" ht="13.5" thickTop="1" x14ac:dyDescent="0.2"/>
    <row r="7" spans="1:1" ht="25.5" x14ac:dyDescent="0.2">
      <c r="A7" s="27" t="s">
        <v>39</v>
      </c>
    </row>
    <row r="8" spans="1:1" ht="15" x14ac:dyDescent="0.2">
      <c r="A8" s="20" t="s">
        <v>33</v>
      </c>
    </row>
    <row r="10" spans="1:1" ht="17.25" thickBot="1" x14ac:dyDescent="0.25">
      <c r="A10" s="28" t="s">
        <v>35</v>
      </c>
    </row>
    <row r="11" spans="1:1" ht="13.5" thickTop="1" x14ac:dyDescent="0.2">
      <c r="A11" s="15"/>
    </row>
    <row r="12" spans="1:1" x14ac:dyDescent="0.2">
      <c r="A12" s="15"/>
    </row>
    <row r="13" spans="1:1" x14ac:dyDescent="0.2">
      <c r="A13" s="15"/>
    </row>
    <row r="14" spans="1:1" s="16" customFormat="1" x14ac:dyDescent="0.2"/>
    <row r="15" spans="1:1" s="16" customFormat="1" x14ac:dyDescent="0.2">
      <c r="A15" s="29" t="s">
        <v>20</v>
      </c>
    </row>
    <row r="16" spans="1:1" s="16" customFormat="1" ht="24" x14ac:dyDescent="0.2">
      <c r="A16" s="17" t="s">
        <v>226</v>
      </c>
    </row>
    <row r="17" spans="1:1" s="16" customFormat="1" x14ac:dyDescent="0.2">
      <c r="A17" s="17" t="s">
        <v>36</v>
      </c>
    </row>
    <row r="18" spans="1:1" s="16" customFormat="1" x14ac:dyDescent="0.2">
      <c r="A18" s="17" t="s">
        <v>227</v>
      </c>
    </row>
    <row r="19" spans="1:1" s="16" customFormat="1" x14ac:dyDescent="0.2">
      <c r="A19" s="17" t="s">
        <v>228</v>
      </c>
    </row>
    <row r="20" spans="1:1" s="16" customFormat="1" x14ac:dyDescent="0.2">
      <c r="A20" s="17"/>
    </row>
    <row r="21" spans="1:1" s="16" customFormat="1" x14ac:dyDescent="0.2">
      <c r="A21" s="17"/>
    </row>
    <row r="22" spans="1:1" s="16" customFormat="1" ht="35.1" customHeight="1" x14ac:dyDescent="0.2">
      <c r="A22" s="30" t="s">
        <v>21</v>
      </c>
    </row>
    <row r="23" spans="1:1" s="16" customFormat="1" ht="33.75" x14ac:dyDescent="0.2">
      <c r="A23" s="31" t="s">
        <v>54</v>
      </c>
    </row>
    <row r="24" spans="1:1" s="16" customFormat="1" x14ac:dyDescent="0.2">
      <c r="A24" s="31"/>
    </row>
    <row r="25" spans="1:1" s="16" customFormat="1" x14ac:dyDescent="0.2">
      <c r="A25" s="32" t="s">
        <v>22</v>
      </c>
    </row>
    <row r="26" spans="1:1" s="16" customFormat="1" ht="35.1" customHeight="1" x14ac:dyDescent="0.2">
      <c r="A26" s="33" t="s">
        <v>23</v>
      </c>
    </row>
    <row r="27" spans="1:1" s="16" customFormat="1" x14ac:dyDescent="0.2">
      <c r="A27" s="34" t="s">
        <v>24</v>
      </c>
    </row>
    <row r="28" spans="1:1" s="16" customFormat="1" x14ac:dyDescent="0.2"/>
    <row r="29" spans="1:1" s="16" customFormat="1" ht="22.5" x14ac:dyDescent="0.2">
      <c r="A29" s="18" t="s">
        <v>25</v>
      </c>
    </row>
    <row r="30" spans="1:1" s="16" customFormat="1" x14ac:dyDescent="0.2">
      <c r="A30" s="19"/>
    </row>
    <row r="31" spans="1:1" s="16" customFormat="1" x14ac:dyDescent="0.2">
      <c r="A31" s="30" t="s">
        <v>26</v>
      </c>
    </row>
    <row r="32" spans="1:1" s="16" customFormat="1" x14ac:dyDescent="0.2">
      <c r="A32" s="19"/>
    </row>
    <row r="33" spans="1:1" s="16" customFormat="1" x14ac:dyDescent="0.2">
      <c r="A33" s="19" t="s">
        <v>27</v>
      </c>
    </row>
    <row r="34" spans="1:1" s="16" customFormat="1" x14ac:dyDescent="0.2">
      <c r="A34" s="19" t="s">
        <v>28</v>
      </c>
    </row>
    <row r="35" spans="1:1" s="16" customFormat="1" x14ac:dyDescent="0.2">
      <c r="A35" s="19" t="s">
        <v>29</v>
      </c>
    </row>
    <row r="36" spans="1:1" s="16" customFormat="1" x14ac:dyDescent="0.2">
      <c r="A36" s="19" t="s">
        <v>30</v>
      </c>
    </row>
    <row r="37" spans="1:1" s="16" customFormat="1" x14ac:dyDescent="0.2"/>
    <row r="38" spans="1:1" s="16" customFormat="1" x14ac:dyDescent="0.2">
      <c r="A38" s="19" t="s">
        <v>48</v>
      </c>
    </row>
    <row r="39" spans="1:1" s="16" customFormat="1" x14ac:dyDescent="0.2">
      <c r="A39" s="19" t="s">
        <v>47</v>
      </c>
    </row>
    <row r="40" spans="1:1" s="16" customFormat="1" x14ac:dyDescent="0.2">
      <c r="A40" s="19" t="s">
        <v>213</v>
      </c>
    </row>
    <row r="41" spans="1:1" s="16" customFormat="1" x14ac:dyDescent="0.2">
      <c r="A41" s="19" t="s">
        <v>41</v>
      </c>
    </row>
    <row r="42" spans="1:1" s="16" customFormat="1" x14ac:dyDescent="0.2">
      <c r="A42" s="19" t="s">
        <v>42</v>
      </c>
    </row>
    <row r="43" spans="1:1" s="16" customFormat="1" x14ac:dyDescent="0.2">
      <c r="A43" s="19" t="s">
        <v>43</v>
      </c>
    </row>
    <row r="44" spans="1:1" s="16" customFormat="1" x14ac:dyDescent="0.2">
      <c r="A44" s="19" t="s">
        <v>44</v>
      </c>
    </row>
    <row r="45" spans="1:1" s="16" customFormat="1" x14ac:dyDescent="0.2">
      <c r="A45" s="19" t="s">
        <v>45</v>
      </c>
    </row>
    <row r="46" spans="1:1" s="16" customFormat="1" x14ac:dyDescent="0.2">
      <c r="A46" s="19" t="s">
        <v>46</v>
      </c>
    </row>
    <row r="47" spans="1:1" s="16" customFormat="1" x14ac:dyDescent="0.2">
      <c r="A47" s="19" t="s">
        <v>212</v>
      </c>
    </row>
    <row r="48" spans="1:1" s="16" customFormat="1" x14ac:dyDescent="0.2">
      <c r="A48" s="19" t="s">
        <v>211</v>
      </c>
    </row>
    <row r="49" spans="1:1" s="16" customFormat="1" x14ac:dyDescent="0.2">
      <c r="A49" s="19" t="s">
        <v>215</v>
      </c>
    </row>
    <row r="50" spans="1:1" s="16" customFormat="1" x14ac:dyDescent="0.2">
      <c r="A50" s="19"/>
    </row>
    <row r="51" spans="1:1" s="16" customFormat="1" x14ac:dyDescent="0.2">
      <c r="A51" s="19"/>
    </row>
    <row r="52" spans="1:1" s="16" customFormat="1" x14ac:dyDescent="0.2">
      <c r="A52" s="19"/>
    </row>
    <row r="53" spans="1:1" s="16" customFormat="1" x14ac:dyDescent="0.2">
      <c r="A53" s="19"/>
    </row>
    <row r="54" spans="1:1" s="16" customFormat="1" x14ac:dyDescent="0.2"/>
    <row r="55" spans="1:1" s="16" customFormat="1" x14ac:dyDescent="0.2"/>
    <row r="56" spans="1:1" s="16" customFormat="1" x14ac:dyDescent="0.2"/>
    <row r="57" spans="1:1" s="16" customFormat="1" x14ac:dyDescent="0.2"/>
    <row r="58" spans="1:1" s="16" customFormat="1" x14ac:dyDescent="0.2"/>
    <row r="59" spans="1:1" s="16" customFormat="1" x14ac:dyDescent="0.2"/>
    <row r="60" spans="1:1" s="16" customFormat="1" x14ac:dyDescent="0.2"/>
    <row r="61" spans="1:1" s="16" customFormat="1" x14ac:dyDescent="0.2"/>
    <row r="62" spans="1:1" s="16" customFormat="1" x14ac:dyDescent="0.2"/>
    <row r="63" spans="1:1" s="16" customFormat="1" x14ac:dyDescent="0.2"/>
    <row r="64" spans="1:1" s="16" customFormat="1" x14ac:dyDescent="0.2"/>
    <row r="65" spans="1:1" s="16" customFormat="1" x14ac:dyDescent="0.2"/>
    <row r="66" spans="1:1" s="16" customFormat="1" x14ac:dyDescent="0.2"/>
    <row r="67" spans="1:1" s="16" customFormat="1" x14ac:dyDescent="0.2"/>
    <row r="68" spans="1:1" s="16" customFormat="1" x14ac:dyDescent="0.2"/>
    <row r="69" spans="1:1" s="16" customFormat="1" x14ac:dyDescent="0.2"/>
    <row r="70" spans="1:1" s="16" customFormat="1" x14ac:dyDescent="0.2"/>
    <row r="71" spans="1:1" s="16" customFormat="1" x14ac:dyDescent="0.2"/>
    <row r="72" spans="1:1" s="16" customFormat="1" x14ac:dyDescent="0.2"/>
    <row r="73" spans="1:1" s="16" customFormat="1" x14ac:dyDescent="0.2"/>
    <row r="74" spans="1:1" s="16" customFormat="1" x14ac:dyDescent="0.2"/>
    <row r="75" spans="1:1" s="16" customFormat="1" x14ac:dyDescent="0.2"/>
    <row r="76" spans="1:1" s="16" customFormat="1" x14ac:dyDescent="0.2"/>
    <row r="77" spans="1:1" s="16" customFormat="1" x14ac:dyDescent="0.2"/>
    <row r="78" spans="1:1" x14ac:dyDescent="0.2">
      <c r="A78" s="16"/>
    </row>
    <row r="79" spans="1:1" x14ac:dyDescent="0.2">
      <c r="A79" s="16"/>
    </row>
    <row r="80" spans="1:1" x14ac:dyDescent="0.2">
      <c r="A80" s="16"/>
    </row>
    <row r="81" spans="1:1" x14ac:dyDescent="0.2">
      <c r="A81" s="16"/>
    </row>
    <row r="82" spans="1:1" x14ac:dyDescent="0.2">
      <c r="A82" s="16"/>
    </row>
    <row r="83" spans="1:1" x14ac:dyDescent="0.2">
      <c r="A83" s="16"/>
    </row>
    <row r="84" spans="1:1" x14ac:dyDescent="0.2">
      <c r="A84" s="16"/>
    </row>
    <row r="85" spans="1:1" x14ac:dyDescent="0.2">
      <c r="A85" s="16"/>
    </row>
    <row r="86" spans="1:1" x14ac:dyDescent="0.2">
      <c r="A86" s="16"/>
    </row>
    <row r="87" spans="1:1" x14ac:dyDescent="0.2">
      <c r="A87" s="16"/>
    </row>
    <row r="88" spans="1:1" x14ac:dyDescent="0.2">
      <c r="A88" s="16"/>
    </row>
    <row r="89" spans="1:1" x14ac:dyDescent="0.2">
      <c r="A89" s="16"/>
    </row>
    <row r="90" spans="1:1" x14ac:dyDescent="0.2">
      <c r="A90" s="16"/>
    </row>
    <row r="91" spans="1:1" x14ac:dyDescent="0.2">
      <c r="A91" s="16"/>
    </row>
    <row r="92" spans="1:1" x14ac:dyDescent="0.2">
      <c r="A92" s="16"/>
    </row>
    <row r="93" spans="1:1" x14ac:dyDescent="0.2">
      <c r="A93" s="16"/>
    </row>
    <row r="94" spans="1:1" x14ac:dyDescent="0.2">
      <c r="A94" s="16"/>
    </row>
    <row r="95" spans="1:1" x14ac:dyDescent="0.2">
      <c r="A95" s="16"/>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L27"/>
  <sheetViews>
    <sheetView showGridLines="0" zoomScaleNormal="100" workbookViewId="0">
      <selection activeCell="C17" sqref="C16:G17"/>
    </sheetView>
  </sheetViews>
  <sheetFormatPr baseColWidth="10" defaultRowHeight="12" x14ac:dyDescent="0.2"/>
  <cols>
    <col min="1" max="1" width="20.42578125" style="48" customWidth="1"/>
    <col min="2" max="3" width="13.42578125" style="49" customWidth="1"/>
    <col min="4" max="4" width="14.7109375" style="49" customWidth="1"/>
    <col min="5" max="6" width="13.42578125" style="49" customWidth="1"/>
    <col min="7" max="7" width="13.42578125" style="50" customWidth="1"/>
    <col min="8" max="8" width="13.42578125" style="49" customWidth="1"/>
    <col min="9" max="9" width="13.42578125" style="51" customWidth="1"/>
    <col min="10" max="16384" width="11.42578125" style="48"/>
  </cols>
  <sheetData>
    <row r="1" spans="1:12" ht="17.25" thickBot="1" x14ac:dyDescent="0.25">
      <c r="A1" s="35" t="str">
        <f>'2.03 Notice'!A10</f>
        <v>2.03 Les collèges et les lycées : niveau de formation et classes</v>
      </c>
      <c r="B1" s="47"/>
      <c r="C1" s="47"/>
      <c r="D1" s="47"/>
      <c r="E1" s="47"/>
      <c r="F1" s="47"/>
      <c r="G1" s="47"/>
      <c r="H1" s="47"/>
      <c r="I1" s="47"/>
      <c r="J1" s="47"/>
      <c r="K1" s="47"/>
    </row>
    <row r="2" spans="1:12" ht="12.75" thickTop="1" x14ac:dyDescent="0.2"/>
    <row r="3" spans="1:12" ht="15" x14ac:dyDescent="0.2">
      <c r="A3" s="161" t="str">
        <f>'2.03 Notice'!A16</f>
        <v>[1] Répartition des élèves selon le type d'établissement et le niveau de formation à la rentrée 2025, y compris post-bac</v>
      </c>
      <c r="B3" s="48"/>
      <c r="C3" s="48"/>
      <c r="D3" s="48"/>
      <c r="E3" s="48"/>
      <c r="F3" s="48"/>
      <c r="G3" s="48"/>
      <c r="H3" s="48"/>
      <c r="I3" s="48"/>
      <c r="J3" s="52"/>
    </row>
    <row r="5" spans="1:12" s="21" customFormat="1" ht="45" x14ac:dyDescent="0.2">
      <c r="A5" s="36" t="s">
        <v>40</v>
      </c>
      <c r="B5" s="37" t="s">
        <v>12</v>
      </c>
      <c r="C5" s="37" t="s">
        <v>9</v>
      </c>
      <c r="D5" s="38" t="s">
        <v>13</v>
      </c>
      <c r="E5" s="38" t="s">
        <v>11</v>
      </c>
      <c r="F5" s="38" t="s">
        <v>4</v>
      </c>
      <c r="G5" s="37" t="s">
        <v>1</v>
      </c>
      <c r="H5" s="37" t="s">
        <v>2</v>
      </c>
      <c r="I5" s="39" t="s">
        <v>49</v>
      </c>
    </row>
    <row r="6" spans="1:12" s="58" customFormat="1" ht="15" customHeight="1" x14ac:dyDescent="0.2">
      <c r="A6" s="53" t="s">
        <v>5</v>
      </c>
      <c r="B6" s="54"/>
      <c r="C6" s="54"/>
      <c r="D6" s="54"/>
      <c r="E6" s="54"/>
      <c r="F6" s="54"/>
      <c r="G6" s="55"/>
      <c r="H6" s="56"/>
      <c r="I6" s="57"/>
    </row>
    <row r="7" spans="1:12" s="58" customFormat="1" ht="15" customHeight="1" x14ac:dyDescent="0.2">
      <c r="A7" s="59" t="s">
        <v>3</v>
      </c>
      <c r="B7" s="60">
        <v>97.071566110397939</v>
      </c>
      <c r="C7" s="60">
        <v>2.9605263157894735</v>
      </c>
      <c r="D7" s="61"/>
      <c r="E7" s="61"/>
      <c r="F7" s="62"/>
      <c r="G7" s="63">
        <f>SUM(B7:F7)</f>
        <v>100.03209242618742</v>
      </c>
      <c r="H7" s="56">
        <v>12464</v>
      </c>
      <c r="I7" s="64">
        <v>12099</v>
      </c>
      <c r="J7" s="65"/>
    </row>
    <row r="8" spans="1:12" s="58" customFormat="1" ht="15" customHeight="1" x14ac:dyDescent="0.2">
      <c r="A8" s="59" t="s">
        <v>0</v>
      </c>
      <c r="B8" s="63"/>
      <c r="C8" s="61"/>
      <c r="D8" s="63">
        <v>97.107254116599904</v>
      </c>
      <c r="E8" s="63">
        <v>0.02</v>
      </c>
      <c r="F8" s="63">
        <v>2.8927458834000888</v>
      </c>
      <c r="G8" s="63">
        <f t="shared" ref="G8:G17" si="0">SUM(B8:F8)</f>
        <v>100.01999999999998</v>
      </c>
      <c r="H8" s="56">
        <v>2247</v>
      </c>
      <c r="I8" s="64">
        <v>2182</v>
      </c>
      <c r="J8" s="65"/>
      <c r="K8" s="66"/>
    </row>
    <row r="9" spans="1:12" s="58" customFormat="1" ht="15" customHeight="1" x14ac:dyDescent="0.2">
      <c r="A9" s="67" t="s">
        <v>7</v>
      </c>
      <c r="B9" s="63"/>
      <c r="C9" s="62"/>
      <c r="D9" s="63"/>
      <c r="E9" s="63">
        <v>91.953335327550107</v>
      </c>
      <c r="F9" s="63">
        <v>8.0466646724498947</v>
      </c>
      <c r="G9" s="63">
        <f t="shared" si="0"/>
        <v>100</v>
      </c>
      <c r="H9" s="56">
        <v>6686</v>
      </c>
      <c r="I9" s="64">
        <v>6148</v>
      </c>
      <c r="J9" s="65"/>
      <c r="L9" s="68"/>
    </row>
    <row r="10" spans="1:12" s="58" customFormat="1" ht="15" customHeight="1" x14ac:dyDescent="0.2">
      <c r="A10" s="83" t="s">
        <v>6</v>
      </c>
      <c r="B10" s="69"/>
      <c r="C10" s="62"/>
      <c r="D10" s="69">
        <v>15.432098765432098</v>
      </c>
      <c r="E10" s="69">
        <v>83.950617283950606</v>
      </c>
      <c r="F10" s="69">
        <v>0.61728395061728392</v>
      </c>
      <c r="G10" s="63">
        <f t="shared" si="0"/>
        <v>99.999999999999986</v>
      </c>
      <c r="H10" s="64">
        <v>1944</v>
      </c>
      <c r="I10" s="64">
        <v>1931</v>
      </c>
      <c r="J10" s="65"/>
    </row>
    <row r="11" spans="1:12" s="58" customFormat="1" ht="15" customHeight="1" x14ac:dyDescent="0.2">
      <c r="A11" s="67" t="s">
        <v>14</v>
      </c>
      <c r="B11" s="63"/>
      <c r="C11" s="63">
        <v>26.890756302521009</v>
      </c>
      <c r="D11" s="63">
        <v>73.109243697478988</v>
      </c>
      <c r="E11" s="63"/>
      <c r="F11" s="63"/>
      <c r="G11" s="63">
        <f t="shared" si="0"/>
        <v>100</v>
      </c>
      <c r="H11" s="56">
        <v>119</v>
      </c>
      <c r="I11" s="64">
        <v>119</v>
      </c>
      <c r="J11" s="65"/>
    </row>
    <row r="12" spans="1:12" s="58" customFormat="1" ht="15" customHeight="1" x14ac:dyDescent="0.2">
      <c r="A12" s="53" t="s">
        <v>15</v>
      </c>
      <c r="B12" s="70"/>
      <c r="C12" s="71"/>
      <c r="D12" s="71"/>
      <c r="E12" s="71"/>
      <c r="F12" s="71"/>
      <c r="G12" s="63"/>
      <c r="H12" s="56"/>
      <c r="I12" s="64"/>
    </row>
    <row r="13" spans="1:12" s="58" customFormat="1" ht="15" customHeight="1" x14ac:dyDescent="0.2">
      <c r="A13" s="59" t="s">
        <v>3</v>
      </c>
      <c r="B13" s="71">
        <v>100</v>
      </c>
      <c r="C13" s="63"/>
      <c r="D13" s="61"/>
      <c r="E13" s="71"/>
      <c r="F13" s="63"/>
      <c r="G13" s="63">
        <f t="shared" si="0"/>
        <v>100</v>
      </c>
      <c r="H13" s="56">
        <v>750</v>
      </c>
      <c r="I13" s="64">
        <v>750</v>
      </c>
      <c r="J13" s="65"/>
    </row>
    <row r="14" spans="1:12" s="58" customFormat="1" ht="15" customHeight="1" x14ac:dyDescent="0.2">
      <c r="A14" s="59" t="s">
        <v>0</v>
      </c>
      <c r="B14" s="71"/>
      <c r="C14" s="71"/>
      <c r="D14" s="71"/>
      <c r="E14" s="71"/>
      <c r="F14" s="71"/>
      <c r="G14" s="63"/>
      <c r="H14" s="56"/>
      <c r="I14" s="64"/>
    </row>
    <row r="15" spans="1:12" s="58" customFormat="1" ht="15" customHeight="1" x14ac:dyDescent="0.2">
      <c r="A15" s="67" t="s">
        <v>50</v>
      </c>
      <c r="B15" s="71"/>
      <c r="C15" s="61"/>
      <c r="D15" s="71"/>
      <c r="E15" s="71">
        <v>95.581014729950894</v>
      </c>
      <c r="F15" s="71">
        <v>4.4189852700490997</v>
      </c>
      <c r="G15" s="63">
        <f t="shared" si="0"/>
        <v>100</v>
      </c>
      <c r="H15" s="56">
        <v>611</v>
      </c>
      <c r="I15" s="64">
        <v>584</v>
      </c>
    </row>
    <row r="16" spans="1:12" s="58" customFormat="1" ht="15" customHeight="1" x14ac:dyDescent="0.2">
      <c r="A16" s="83" t="s">
        <v>6</v>
      </c>
      <c r="B16" s="72"/>
      <c r="C16" s="187"/>
      <c r="D16" s="188"/>
      <c r="E16" s="188"/>
      <c r="F16" s="188"/>
      <c r="G16" s="189"/>
      <c r="H16" s="64"/>
      <c r="I16" s="64"/>
    </row>
    <row r="17" spans="1:10" s="58" customFormat="1" ht="15" customHeight="1" x14ac:dyDescent="0.2">
      <c r="A17" s="67" t="s">
        <v>14</v>
      </c>
      <c r="B17" s="71"/>
      <c r="C17" s="189">
        <v>0.26890756302521007</v>
      </c>
      <c r="D17" s="190">
        <v>0.73109243697478987</v>
      </c>
      <c r="E17" s="190"/>
      <c r="F17" s="190"/>
      <c r="G17" s="189">
        <f t="shared" si="0"/>
        <v>1</v>
      </c>
      <c r="H17" s="56">
        <v>119</v>
      </c>
      <c r="I17" s="64"/>
    </row>
    <row r="18" spans="1:10" s="58" customFormat="1" ht="16.5" customHeight="1" x14ac:dyDescent="0.2">
      <c r="A18" s="176"/>
      <c r="B18" s="177"/>
      <c r="C18" s="177"/>
      <c r="D18" s="177"/>
      <c r="E18" s="177"/>
      <c r="F18" s="177"/>
      <c r="G18" s="177"/>
      <c r="H18" s="178"/>
      <c r="I18" s="179"/>
    </row>
    <row r="19" spans="1:10" s="73" customFormat="1" ht="16.5" customHeight="1" x14ac:dyDescent="0.2">
      <c r="A19" s="186" t="s">
        <v>34</v>
      </c>
      <c r="B19" s="186"/>
      <c r="C19" s="186"/>
      <c r="D19" s="186"/>
      <c r="E19" s="186"/>
      <c r="F19" s="74"/>
      <c r="G19" s="74"/>
      <c r="H19" s="74"/>
      <c r="I19" s="75"/>
    </row>
    <row r="20" spans="1:10" s="73" customFormat="1" ht="16.5" customHeight="1" x14ac:dyDescent="0.2">
      <c r="A20" s="185" t="s">
        <v>17</v>
      </c>
      <c r="B20" s="183"/>
      <c r="C20" s="183"/>
      <c r="D20" s="183"/>
      <c r="E20" s="183"/>
      <c r="F20" s="183"/>
      <c r="G20" s="183"/>
      <c r="H20" s="76"/>
      <c r="I20" s="77"/>
    </row>
    <row r="21" spans="1:10" s="58" customFormat="1" x14ac:dyDescent="0.2">
      <c r="A21" s="182" t="s">
        <v>16</v>
      </c>
      <c r="B21" s="183"/>
      <c r="C21" s="183"/>
      <c r="D21" s="183"/>
      <c r="E21" s="183"/>
      <c r="F21" s="183"/>
      <c r="G21" s="183"/>
      <c r="H21" s="78"/>
      <c r="I21" s="79"/>
    </row>
    <row r="22" spans="1:10" s="58" customFormat="1" x14ac:dyDescent="0.2">
      <c r="A22" s="184" t="s">
        <v>18</v>
      </c>
      <c r="B22" s="184"/>
      <c r="C22" s="184"/>
      <c r="D22" s="184"/>
      <c r="E22" s="184"/>
      <c r="F22" s="184"/>
      <c r="G22" s="184"/>
      <c r="H22" s="184"/>
      <c r="I22" s="184"/>
    </row>
    <row r="23" spans="1:10" s="58" customFormat="1" x14ac:dyDescent="0.2">
      <c r="A23" s="80"/>
      <c r="B23" s="81"/>
      <c r="C23" s="81"/>
      <c r="D23" s="81"/>
      <c r="E23" s="81"/>
      <c r="F23" s="81"/>
      <c r="G23" s="82"/>
      <c r="H23" s="81"/>
      <c r="I23" s="79"/>
    </row>
    <row r="24" spans="1:10" s="58" customFormat="1" x14ac:dyDescent="0.2">
      <c r="A24" s="73" t="s">
        <v>31</v>
      </c>
      <c r="B24" s="81"/>
      <c r="C24" s="81"/>
      <c r="D24" s="81"/>
      <c r="E24" s="81"/>
      <c r="F24" s="81"/>
      <c r="G24" s="82"/>
      <c r="H24" s="81"/>
      <c r="I24" s="79"/>
    </row>
    <row r="25" spans="1:10" s="58" customFormat="1" x14ac:dyDescent="0.2">
      <c r="B25" s="81"/>
      <c r="C25" s="81"/>
      <c r="D25" s="81"/>
      <c r="E25" s="81"/>
      <c r="F25" s="81"/>
      <c r="G25" s="82"/>
      <c r="H25" s="81"/>
      <c r="I25" s="79"/>
      <c r="J25" s="73"/>
    </row>
    <row r="26" spans="1:10" s="58" customFormat="1" ht="12" customHeight="1" x14ac:dyDescent="0.2">
      <c r="A26" s="48"/>
      <c r="B26" s="49"/>
      <c r="C26" s="49"/>
      <c r="D26" s="49"/>
      <c r="E26" s="49"/>
      <c r="F26" s="49"/>
      <c r="G26" s="50"/>
      <c r="H26" s="49"/>
      <c r="I26" s="51"/>
    </row>
    <row r="27" spans="1:10" s="58" customFormat="1" x14ac:dyDescent="0.2">
      <c r="A27" s="48"/>
      <c r="B27" s="49"/>
      <c r="C27" s="49"/>
      <c r="D27" s="49"/>
      <c r="E27" s="49"/>
      <c r="F27" s="49"/>
      <c r="G27" s="50"/>
      <c r="H27" s="49"/>
      <c r="I27" s="51"/>
    </row>
  </sheetData>
  <mergeCells count="4">
    <mergeCell ref="A21:G21"/>
    <mergeCell ref="A22:I22"/>
    <mergeCell ref="A20:G20"/>
    <mergeCell ref="A19:E19"/>
  </mergeCells>
  <phoneticPr fontId="4" type="noConversion"/>
  <pageMargins left="0.31496062992125984" right="0.19685039370078741" top="0.98425196850393704" bottom="0.98425196850393704" header="0.51181102362204722" footer="0.51181102362204722"/>
  <pageSetup paperSize="9" orientation="landscape" r:id="rId1"/>
  <headerFooter alignWithMargins="0"/>
  <cellWatches>
    <cellWatch r="I7"/>
  </cellWatche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E51"/>
  <sheetViews>
    <sheetView showGridLines="0" zoomScaleNormal="100" workbookViewId="0">
      <selection activeCell="G13" sqref="G13"/>
    </sheetView>
  </sheetViews>
  <sheetFormatPr baseColWidth="10" defaultRowHeight="12" x14ac:dyDescent="0.2"/>
  <cols>
    <col min="1" max="1" width="34.7109375" customWidth="1"/>
    <col min="2" max="3" width="10.7109375" customWidth="1"/>
    <col min="4" max="4" width="9.42578125" customWidth="1"/>
    <col min="5" max="5" width="10.140625" customWidth="1"/>
  </cols>
  <sheetData>
    <row r="1" spans="1:5" ht="17.25" thickBot="1" x14ac:dyDescent="0.3">
      <c r="A1" s="35" t="str">
        <f>'2.03 Notice'!A10</f>
        <v>2.03 Les collèges et les lycées : niveau de formation et classes</v>
      </c>
      <c r="B1" s="9"/>
    </row>
    <row r="2" spans="1:5" ht="12.75" thickTop="1" x14ac:dyDescent="0.2"/>
    <row r="3" spans="1:5" ht="15" x14ac:dyDescent="0.2">
      <c r="A3" s="161" t="str">
        <f>'2.03 Notice'!A17</f>
        <v>[2] Évolution du nombre moyen d'élèves par divisons (ou classe) selon le niveau de formation</v>
      </c>
    </row>
    <row r="4" spans="1:5" ht="12.75" customHeight="1" x14ac:dyDescent="0.2">
      <c r="A4" s="6"/>
    </row>
    <row r="5" spans="1:5" s="7" customFormat="1" ht="11.25" x14ac:dyDescent="0.2">
      <c r="A5" s="22" t="s">
        <v>40</v>
      </c>
      <c r="B5" s="23" t="s">
        <v>51</v>
      </c>
      <c r="C5" s="23" t="s">
        <v>52</v>
      </c>
      <c r="D5" s="174" t="s">
        <v>224</v>
      </c>
      <c r="E5" s="23" t="s">
        <v>229</v>
      </c>
    </row>
    <row r="6" spans="1:5" s="5" customFormat="1" ht="15" customHeight="1" x14ac:dyDescent="0.2">
      <c r="A6" s="40" t="s">
        <v>5</v>
      </c>
      <c r="B6" s="41"/>
      <c r="C6" s="46"/>
      <c r="D6" s="173"/>
      <c r="E6" s="191"/>
    </row>
    <row r="7" spans="1:5" s="5" customFormat="1" ht="15" customHeight="1" x14ac:dyDescent="0.2">
      <c r="A7" s="4" t="s">
        <v>19</v>
      </c>
      <c r="B7" s="42">
        <v>24.2</v>
      </c>
      <c r="C7" s="46">
        <v>24.068965517241381</v>
      </c>
      <c r="D7" s="173">
        <v>23.7</v>
      </c>
      <c r="E7" s="191">
        <v>23.5</v>
      </c>
    </row>
    <row r="8" spans="1:5" s="5" customFormat="1" ht="15" customHeight="1" x14ac:dyDescent="0.2">
      <c r="A8" s="43" t="s">
        <v>8</v>
      </c>
      <c r="B8" s="42">
        <v>11.9</v>
      </c>
      <c r="C8" s="46">
        <v>12.9</v>
      </c>
      <c r="D8" s="173">
        <v>12.7</v>
      </c>
      <c r="E8" s="191">
        <v>11</v>
      </c>
    </row>
    <row r="9" spans="1:5" s="5" customFormat="1" ht="15" customHeight="1" x14ac:dyDescent="0.2">
      <c r="A9" s="44" t="s">
        <v>10</v>
      </c>
      <c r="B9" s="42">
        <v>13.7</v>
      </c>
      <c r="C9" s="46">
        <v>13.8</v>
      </c>
      <c r="D9" s="173">
        <v>14.4</v>
      </c>
      <c r="E9" s="191">
        <v>14.6</v>
      </c>
    </row>
    <row r="10" spans="1:5" s="5" customFormat="1" ht="15" customHeight="1" x14ac:dyDescent="0.2">
      <c r="A10" s="44" t="s">
        <v>11</v>
      </c>
      <c r="B10" s="42">
        <v>28.7</v>
      </c>
      <c r="C10" s="46">
        <v>28.1</v>
      </c>
      <c r="D10" s="173">
        <v>28.4</v>
      </c>
      <c r="E10" s="191">
        <v>28.3</v>
      </c>
    </row>
    <row r="11" spans="1:5" s="5" customFormat="1" ht="15" customHeight="1" x14ac:dyDescent="0.2">
      <c r="A11" s="45" t="s">
        <v>15</v>
      </c>
      <c r="B11" s="42"/>
      <c r="C11" s="46"/>
      <c r="D11" s="173"/>
      <c r="E11" s="191"/>
    </row>
    <row r="12" spans="1:5" s="5" customFormat="1" ht="15" customHeight="1" x14ac:dyDescent="0.2">
      <c r="A12" s="4" t="s">
        <v>19</v>
      </c>
      <c r="B12" s="42">
        <v>24.4</v>
      </c>
      <c r="C12" s="46">
        <v>24.642857142857142</v>
      </c>
      <c r="D12" s="173">
        <v>26.2</v>
      </c>
      <c r="E12" s="191">
        <v>26.8</v>
      </c>
    </row>
    <row r="13" spans="1:5" s="5" customFormat="1" ht="15" customHeight="1" x14ac:dyDescent="0.2">
      <c r="A13" s="43" t="s">
        <v>8</v>
      </c>
      <c r="B13" s="42"/>
      <c r="C13" s="46"/>
      <c r="D13" s="173"/>
      <c r="E13" s="191"/>
    </row>
    <row r="14" spans="1:5" s="5" customFormat="1" ht="15" customHeight="1" x14ac:dyDescent="0.2">
      <c r="A14" s="44" t="s">
        <v>10</v>
      </c>
      <c r="B14" s="42"/>
      <c r="C14" s="46"/>
      <c r="D14" s="173"/>
      <c r="E14" s="191"/>
    </row>
    <row r="15" spans="1:5" s="5" customFormat="1" ht="15" customHeight="1" x14ac:dyDescent="0.2">
      <c r="A15" s="44" t="s">
        <v>11</v>
      </c>
      <c r="B15" s="46">
        <v>23.7</v>
      </c>
      <c r="C15" s="46">
        <v>23.625</v>
      </c>
      <c r="D15" s="173">
        <v>23</v>
      </c>
      <c r="E15" s="191">
        <v>24.3</v>
      </c>
    </row>
    <row r="16" spans="1:5" s="5" customFormat="1" ht="15" customHeight="1" x14ac:dyDescent="0.2">
      <c r="A16" s="44"/>
      <c r="B16" s="46"/>
      <c r="C16" s="46"/>
      <c r="D16" s="173"/>
    </row>
    <row r="17" spans="1:4" s="5" customFormat="1" ht="15" customHeight="1" x14ac:dyDescent="0.2">
      <c r="A17" s="181" t="s">
        <v>32</v>
      </c>
      <c r="B17" s="10"/>
      <c r="C17" s="175"/>
    </row>
    <row r="18" spans="1:4" s="5" customFormat="1" ht="12" customHeight="1" x14ac:dyDescent="0.2">
      <c r="A18" s="11"/>
      <c r="B18" s="8"/>
      <c r="C18" s="1"/>
      <c r="D18" s="1"/>
    </row>
    <row r="19" spans="1:4" s="1" customFormat="1" x14ac:dyDescent="0.2">
      <c r="A19" s="4" t="s">
        <v>53</v>
      </c>
      <c r="B19" s="2"/>
      <c r="C19" s="2"/>
      <c r="D19" s="2"/>
    </row>
    <row r="20" spans="1:4" s="2" customFormat="1" x14ac:dyDescent="0.2">
      <c r="A20" s="4"/>
    </row>
    <row r="21" spans="1:4" s="2" customFormat="1" x14ac:dyDescent="0.2">
      <c r="A21" s="1" t="s">
        <v>31</v>
      </c>
      <c r="B21"/>
      <c r="C21"/>
      <c r="D21"/>
    </row>
    <row r="22" spans="1:4" x14ac:dyDescent="0.2">
      <c r="A22" s="3"/>
    </row>
    <row r="23" spans="1:4" hidden="1" x14ac:dyDescent="0.2">
      <c r="A23" s="3"/>
    </row>
    <row r="24" spans="1:4" hidden="1" x14ac:dyDescent="0.2">
      <c r="A24" s="3"/>
    </row>
    <row r="25" spans="1:4" hidden="1" x14ac:dyDescent="0.2">
      <c r="A25" s="3"/>
    </row>
    <row r="26" spans="1:4" hidden="1" x14ac:dyDescent="0.2">
      <c r="A26" s="3"/>
    </row>
    <row r="27" spans="1:4" hidden="1" x14ac:dyDescent="0.2">
      <c r="A27" s="3"/>
    </row>
    <row r="28" spans="1:4" hidden="1" x14ac:dyDescent="0.2">
      <c r="A28" s="3"/>
    </row>
    <row r="29" spans="1:4" hidden="1" x14ac:dyDescent="0.2">
      <c r="A29" s="3"/>
    </row>
    <row r="30" spans="1:4" hidden="1" x14ac:dyDescent="0.2">
      <c r="A30" s="3"/>
    </row>
    <row r="31" spans="1:4" hidden="1" x14ac:dyDescent="0.2">
      <c r="A31" s="3"/>
    </row>
    <row r="32" spans="1:4" hidden="1" x14ac:dyDescent="0.2">
      <c r="A32" s="3"/>
    </row>
    <row r="33" spans="1:1" hidden="1" x14ac:dyDescent="0.2">
      <c r="A33" s="3"/>
    </row>
    <row r="34" spans="1:1" hidden="1" x14ac:dyDescent="0.2">
      <c r="A34" s="3"/>
    </row>
    <row r="35" spans="1:1" hidden="1" x14ac:dyDescent="0.2">
      <c r="A35" s="3"/>
    </row>
    <row r="36" spans="1:1" hidden="1" x14ac:dyDescent="0.2">
      <c r="A36" s="3"/>
    </row>
    <row r="37" spans="1:1" hidden="1" x14ac:dyDescent="0.2">
      <c r="A37" s="3"/>
    </row>
    <row r="38" spans="1:1" hidden="1" x14ac:dyDescent="0.2">
      <c r="A38" s="3"/>
    </row>
    <row r="39" spans="1:1" hidden="1" x14ac:dyDescent="0.2">
      <c r="A39" s="3"/>
    </row>
    <row r="40" spans="1:1" hidden="1" x14ac:dyDescent="0.2">
      <c r="A40" s="3"/>
    </row>
    <row r="41" spans="1:1" hidden="1" x14ac:dyDescent="0.2">
      <c r="A41" s="3"/>
    </row>
    <row r="42" spans="1:1" hidden="1" x14ac:dyDescent="0.2">
      <c r="A42" s="3"/>
    </row>
    <row r="43" spans="1:1" hidden="1" x14ac:dyDescent="0.2">
      <c r="A43" s="3"/>
    </row>
    <row r="44" spans="1:1" hidden="1" x14ac:dyDescent="0.2">
      <c r="A44" s="3"/>
    </row>
    <row r="45" spans="1:1" hidden="1" x14ac:dyDescent="0.2">
      <c r="A45" s="3"/>
    </row>
    <row r="46" spans="1:1" hidden="1" x14ac:dyDescent="0.2">
      <c r="A46" s="3"/>
    </row>
    <row r="47" spans="1:1" hidden="1" x14ac:dyDescent="0.2">
      <c r="A47" s="3"/>
    </row>
    <row r="48" spans="1:1" hidden="1" x14ac:dyDescent="0.2">
      <c r="A48" s="3"/>
    </row>
    <row r="49" spans="1:1" hidden="1" x14ac:dyDescent="0.2">
      <c r="A49" s="3"/>
    </row>
    <row r="50" spans="1:1" hidden="1" x14ac:dyDescent="0.2">
      <c r="A50" s="3"/>
    </row>
    <row r="51" spans="1:1" hidden="1" x14ac:dyDescent="0.2"/>
  </sheetData>
  <phoneticPr fontId="4" type="noConversion"/>
  <pageMargins left="0.19685039370078741" right="0.19685039370078741" top="0.98425196850393704" bottom="0.98425196850393704" header="0.51181102362204722" footer="0.51181102362204722"/>
  <pageSetup paperSize="9" orientation="landscape"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11"/>
  <sheetViews>
    <sheetView showGridLines="0" topLeftCell="C19" zoomScaleNormal="100" zoomScaleSheetLayoutView="100" workbookViewId="0">
      <selection activeCell="N43" sqref="N43"/>
    </sheetView>
  </sheetViews>
  <sheetFormatPr baseColWidth="10" defaultRowHeight="12.75" zeroHeight="1" x14ac:dyDescent="0.2"/>
  <cols>
    <col min="1" max="1" width="12.28515625" style="128" customWidth="1"/>
    <col min="2" max="2" width="8.85546875" style="129" customWidth="1"/>
    <col min="3" max="3" width="6.5703125" style="129" customWidth="1"/>
    <col min="4" max="4" width="18.28515625" style="129" bestFit="1" customWidth="1"/>
    <col min="5" max="12" width="8.7109375" style="85" customWidth="1"/>
    <col min="13" max="13" width="6.5703125" style="135" customWidth="1"/>
    <col min="14" max="16384" width="11.42578125" style="85"/>
  </cols>
  <sheetData>
    <row r="1" spans="1:17" ht="17.25" thickBot="1" x14ac:dyDescent="0.25">
      <c r="A1" s="35" t="str">
        <f>'2.03 Notice'!A10</f>
        <v>2.03 Les collèges et les lycées : niveau de formation et classes</v>
      </c>
      <c r="B1" s="131"/>
      <c r="C1" s="131"/>
      <c r="D1" s="131"/>
    </row>
    <row r="2" spans="1:17" ht="13.5" thickTop="1" x14ac:dyDescent="0.2"/>
    <row r="3" spans="1:17" s="86" customFormat="1" ht="15.75" customHeight="1" x14ac:dyDescent="0.2">
      <c r="A3" s="161" t="str">
        <f>'2.03 Notice'!A18</f>
        <v>[3] Nombre de divisions au collège par niveau à la rentrée 2025</v>
      </c>
      <c r="M3" s="144"/>
    </row>
    <row r="4" spans="1:17" x14ac:dyDescent="0.2"/>
    <row r="5" spans="1:17" x14ac:dyDescent="0.2"/>
    <row r="6" spans="1:17" ht="33.75" x14ac:dyDescent="0.2">
      <c r="A6" s="148" t="s">
        <v>55</v>
      </c>
      <c r="B6" s="148" t="s">
        <v>56</v>
      </c>
      <c r="C6" s="148" t="s">
        <v>57</v>
      </c>
      <c r="D6" s="148" t="s">
        <v>151</v>
      </c>
      <c r="E6" s="149" t="s">
        <v>152</v>
      </c>
      <c r="F6" s="150" t="s">
        <v>153</v>
      </c>
      <c r="G6" s="149" t="s">
        <v>154</v>
      </c>
      <c r="H6" s="150" t="s">
        <v>155</v>
      </c>
      <c r="I6" s="149" t="s">
        <v>214</v>
      </c>
      <c r="J6" s="151" t="s">
        <v>156</v>
      </c>
      <c r="K6" s="152" t="s">
        <v>157</v>
      </c>
      <c r="L6" s="153" t="s">
        <v>158</v>
      </c>
      <c r="M6" s="157" t="s">
        <v>222</v>
      </c>
    </row>
    <row r="7" spans="1:17" ht="15" hidden="1" customHeight="1" x14ac:dyDescent="0.2">
      <c r="A7" s="96" t="s">
        <v>55</v>
      </c>
      <c r="B7" s="90" t="s">
        <v>150</v>
      </c>
      <c r="C7" s="96" t="s">
        <v>57</v>
      </c>
      <c r="D7" s="90" t="s">
        <v>151</v>
      </c>
      <c r="E7" s="98" t="s">
        <v>159</v>
      </c>
      <c r="F7" s="90" t="s">
        <v>161</v>
      </c>
      <c r="G7" s="98" t="s">
        <v>162</v>
      </c>
      <c r="H7" s="90" t="s">
        <v>163</v>
      </c>
      <c r="I7" s="98" t="s">
        <v>164</v>
      </c>
      <c r="J7" s="88" t="s">
        <v>165</v>
      </c>
      <c r="K7" s="100" t="s">
        <v>166</v>
      </c>
      <c r="L7" s="89" t="s">
        <v>167</v>
      </c>
      <c r="M7" s="158" t="s">
        <v>160</v>
      </c>
      <c r="N7" s="172" t="s">
        <v>223</v>
      </c>
    </row>
    <row r="8" spans="1:17" ht="15" customHeight="1" x14ac:dyDescent="0.2">
      <c r="A8" s="91" t="s">
        <v>59</v>
      </c>
      <c r="B8" s="91" t="s">
        <v>60</v>
      </c>
      <c r="C8" s="91" t="s">
        <v>61</v>
      </c>
      <c r="D8" s="91" t="s">
        <v>62</v>
      </c>
      <c r="E8" s="99">
        <v>7</v>
      </c>
      <c r="F8" s="91">
        <v>7</v>
      </c>
      <c r="G8" s="99">
        <v>8</v>
      </c>
      <c r="H8" s="91">
        <v>6</v>
      </c>
      <c r="I8" s="99">
        <v>1</v>
      </c>
      <c r="J8" s="93">
        <f t="shared" ref="J8:J19" si="0">+E8+F8+G8+H8+I8</f>
        <v>29</v>
      </c>
      <c r="K8" s="101">
        <v>6</v>
      </c>
      <c r="L8" s="94">
        <f>+J8+K8</f>
        <v>35</v>
      </c>
      <c r="M8" s="159">
        <f>CLG[[#This Row],[Total Division SEGPA]]/CLG[[#This Row],[Total Division Collège+SEGPA]]</f>
        <v>0.17142857142857143</v>
      </c>
      <c r="N8" s="170"/>
    </row>
    <row r="9" spans="1:17" ht="15" customHeight="1" x14ac:dyDescent="0.2">
      <c r="A9" s="91" t="s">
        <v>59</v>
      </c>
      <c r="B9" s="91" t="s">
        <v>65</v>
      </c>
      <c r="C9" s="91" t="s">
        <v>61</v>
      </c>
      <c r="D9" s="91" t="s">
        <v>64</v>
      </c>
      <c r="E9" s="99">
        <v>5</v>
      </c>
      <c r="F9" s="91">
        <v>5</v>
      </c>
      <c r="G9" s="99">
        <v>5</v>
      </c>
      <c r="H9" s="91">
        <v>5</v>
      </c>
      <c r="I9" s="99"/>
      <c r="J9" s="93">
        <f t="shared" si="0"/>
        <v>20</v>
      </c>
      <c r="K9" s="101"/>
      <c r="L9" s="94">
        <f>+J9+K9</f>
        <v>20</v>
      </c>
      <c r="M9" s="159">
        <f>CLG[[#This Row],[Total Division SEGPA]]/CLG[[#This Row],[Total Division Collège+SEGPA]]</f>
        <v>0</v>
      </c>
      <c r="N9" s="170"/>
    </row>
    <row r="10" spans="1:17" s="86" customFormat="1" ht="15" customHeight="1" x14ac:dyDescent="0.2">
      <c r="A10" s="91" t="s">
        <v>59</v>
      </c>
      <c r="B10" s="91" t="s">
        <v>68</v>
      </c>
      <c r="C10" s="91" t="s">
        <v>61</v>
      </c>
      <c r="D10" s="91" t="s">
        <v>67</v>
      </c>
      <c r="E10" s="99">
        <v>7</v>
      </c>
      <c r="F10" s="91">
        <v>7</v>
      </c>
      <c r="G10" s="99">
        <v>7</v>
      </c>
      <c r="H10" s="91">
        <v>7</v>
      </c>
      <c r="I10" s="99"/>
      <c r="J10" s="93">
        <f t="shared" si="0"/>
        <v>28</v>
      </c>
      <c r="K10" s="101"/>
      <c r="L10" s="94">
        <f>+J10+K10</f>
        <v>28</v>
      </c>
      <c r="M10" s="159">
        <f>CLG[[#This Row],[Total Division SEGPA]]/CLG[[#This Row],[Total Division Collège+SEGPA]]</f>
        <v>0</v>
      </c>
      <c r="N10" s="170"/>
      <c r="P10" s="86" t="s">
        <v>156</v>
      </c>
      <c r="Q10" s="86" t="s">
        <v>157</v>
      </c>
    </row>
    <row r="11" spans="1:17" ht="15" customHeight="1" x14ac:dyDescent="0.2">
      <c r="A11" s="91" t="s">
        <v>59</v>
      </c>
      <c r="B11" s="91" t="s">
        <v>71</v>
      </c>
      <c r="C11" s="91" t="s">
        <v>61</v>
      </c>
      <c r="D11" s="91" t="s">
        <v>72</v>
      </c>
      <c r="E11" s="99">
        <v>3</v>
      </c>
      <c r="F11" s="91">
        <v>3</v>
      </c>
      <c r="G11" s="99">
        <v>3</v>
      </c>
      <c r="H11" s="91">
        <v>3</v>
      </c>
      <c r="I11" s="99"/>
      <c r="J11" s="93">
        <f t="shared" si="0"/>
        <v>12</v>
      </c>
      <c r="K11" s="101"/>
      <c r="L11" s="94">
        <f>+J11+K11</f>
        <v>12</v>
      </c>
      <c r="M11" s="159">
        <f>CLG[[#This Row],[Total Division SEGPA]]/CLG[[#This Row],[Total Division Collège+SEGPA]]</f>
        <v>0</v>
      </c>
      <c r="N11" s="170"/>
      <c r="O11" s="85" t="s">
        <v>59</v>
      </c>
      <c r="P11" s="110">
        <f>J40</f>
        <v>260</v>
      </c>
      <c r="Q11" s="110">
        <f>K40</f>
        <v>13</v>
      </c>
    </row>
    <row r="12" spans="1:17" ht="15" customHeight="1" x14ac:dyDescent="0.2">
      <c r="A12" s="91" t="s">
        <v>59</v>
      </c>
      <c r="B12" s="91" t="s">
        <v>75</v>
      </c>
      <c r="C12" s="91" t="s">
        <v>61</v>
      </c>
      <c r="D12" s="91" t="s">
        <v>76</v>
      </c>
      <c r="E12" s="99">
        <v>1</v>
      </c>
      <c r="F12" s="91">
        <v>1</v>
      </c>
      <c r="G12" s="99">
        <v>1</v>
      </c>
      <c r="H12" s="91">
        <v>1</v>
      </c>
      <c r="I12" s="99"/>
      <c r="J12" s="93">
        <f t="shared" si="0"/>
        <v>4</v>
      </c>
      <c r="K12" s="101"/>
      <c r="L12" s="94">
        <f>+J12+K12</f>
        <v>4</v>
      </c>
      <c r="M12" s="159">
        <f>CLG[[#This Row],[Total Division SEGPA]]/CLG[[#This Row],[Total Division Collège+SEGPA]]</f>
        <v>0</v>
      </c>
      <c r="N12" s="170"/>
      <c r="O12" s="85" t="s">
        <v>93</v>
      </c>
      <c r="P12" s="110">
        <f>J41</f>
        <v>285</v>
      </c>
      <c r="Q12" s="110">
        <f>K41</f>
        <v>23</v>
      </c>
    </row>
    <row r="13" spans="1:17" ht="15" customHeight="1" x14ac:dyDescent="0.2">
      <c r="A13" s="91" t="s">
        <v>59</v>
      </c>
      <c r="B13" s="91" t="s">
        <v>80</v>
      </c>
      <c r="C13" s="91" t="s">
        <v>61</v>
      </c>
      <c r="D13" s="91" t="s">
        <v>81</v>
      </c>
      <c r="E13" s="99">
        <v>7</v>
      </c>
      <c r="F13" s="91">
        <v>7</v>
      </c>
      <c r="G13" s="99">
        <v>7</v>
      </c>
      <c r="H13" s="91">
        <v>6</v>
      </c>
      <c r="I13" s="99">
        <v>1</v>
      </c>
      <c r="J13" s="93">
        <f t="shared" si="0"/>
        <v>28</v>
      </c>
      <c r="K13" s="101"/>
      <c r="L13" s="94">
        <f>+J13+K13</f>
        <v>28</v>
      </c>
      <c r="M13" s="159">
        <f>CLG[[#This Row],[Total Division SEGPA]]/CLG[[#This Row],[Total Division Collège+SEGPA]]</f>
        <v>0</v>
      </c>
      <c r="N13" s="170"/>
      <c r="O13" s="85" t="s">
        <v>61</v>
      </c>
      <c r="P13" s="110">
        <f>J42</f>
        <v>517</v>
      </c>
      <c r="Q13" s="110">
        <f>K42</f>
        <v>36</v>
      </c>
    </row>
    <row r="14" spans="1:17" ht="15" customHeight="1" x14ac:dyDescent="0.2">
      <c r="A14" s="91" t="s">
        <v>59</v>
      </c>
      <c r="B14" s="95" t="s">
        <v>84</v>
      </c>
      <c r="C14" s="95" t="s">
        <v>61</v>
      </c>
      <c r="D14" s="91" t="s">
        <v>85</v>
      </c>
      <c r="E14" s="99">
        <v>3</v>
      </c>
      <c r="F14" s="91">
        <v>3</v>
      </c>
      <c r="G14" s="99">
        <v>3</v>
      </c>
      <c r="H14" s="91">
        <v>3</v>
      </c>
      <c r="I14" s="99"/>
      <c r="J14" s="93">
        <f t="shared" si="0"/>
        <v>12</v>
      </c>
      <c r="K14" s="101">
        <v>1</v>
      </c>
      <c r="L14" s="94">
        <f>+J14+K14</f>
        <v>13</v>
      </c>
      <c r="M14" s="159">
        <f>CLG[[#This Row],[Total Division SEGPA]]/CLG[[#This Row],[Total Division Collège+SEGPA]]</f>
        <v>7.6923076923076927E-2</v>
      </c>
      <c r="N14" s="170"/>
      <c r="O14" s="85" t="s">
        <v>89</v>
      </c>
      <c r="P14" s="110">
        <f>J43</f>
        <v>28</v>
      </c>
      <c r="Q14" s="110">
        <f>K43</f>
        <v>0</v>
      </c>
    </row>
    <row r="15" spans="1:17" ht="15" customHeight="1" x14ac:dyDescent="0.2">
      <c r="A15" s="91" t="s">
        <v>59</v>
      </c>
      <c r="B15" s="95" t="s">
        <v>86</v>
      </c>
      <c r="C15" s="95" t="s">
        <v>61</v>
      </c>
      <c r="D15" s="91" t="s">
        <v>87</v>
      </c>
      <c r="E15" s="99">
        <v>2</v>
      </c>
      <c r="F15" s="91">
        <v>2</v>
      </c>
      <c r="G15" s="99">
        <v>2</v>
      </c>
      <c r="H15" s="91">
        <v>2</v>
      </c>
      <c r="I15" s="99"/>
      <c r="J15" s="93">
        <f t="shared" si="0"/>
        <v>8</v>
      </c>
      <c r="K15" s="101"/>
      <c r="L15" s="94">
        <f>+J15+K15</f>
        <v>8</v>
      </c>
      <c r="M15" s="159">
        <f>CLG[[#This Row],[Total Division SEGPA]]/CLG[[#This Row],[Total Division Collège+SEGPA]]</f>
        <v>0</v>
      </c>
      <c r="N15" s="170"/>
    </row>
    <row r="16" spans="1:17" ht="15" customHeight="1" x14ac:dyDescent="0.2">
      <c r="A16" s="91" t="s">
        <v>59</v>
      </c>
      <c r="B16" s="95" t="s">
        <v>91</v>
      </c>
      <c r="C16" s="95" t="s">
        <v>61</v>
      </c>
      <c r="D16" s="91" t="s">
        <v>92</v>
      </c>
      <c r="E16" s="99">
        <v>2</v>
      </c>
      <c r="F16" s="91">
        <v>2</v>
      </c>
      <c r="G16" s="99">
        <v>2</v>
      </c>
      <c r="H16" s="91">
        <v>2</v>
      </c>
      <c r="I16" s="99"/>
      <c r="J16" s="93">
        <f t="shared" si="0"/>
        <v>8</v>
      </c>
      <c r="K16" s="101"/>
      <c r="L16" s="94">
        <f>+J16+K16</f>
        <v>8</v>
      </c>
      <c r="M16" s="159">
        <f>CLG[[#This Row],[Total Division SEGPA]]/CLG[[#This Row],[Total Division Collège+SEGPA]]</f>
        <v>0</v>
      </c>
      <c r="N16" s="170"/>
    </row>
    <row r="17" spans="1:14" ht="15" customHeight="1" x14ac:dyDescent="0.2">
      <c r="A17" s="91" t="s">
        <v>59</v>
      </c>
      <c r="B17" s="95" t="s">
        <v>96</v>
      </c>
      <c r="C17" s="95" t="s">
        <v>61</v>
      </c>
      <c r="D17" s="91" t="s">
        <v>79</v>
      </c>
      <c r="E17" s="99">
        <v>2</v>
      </c>
      <c r="F17" s="91">
        <v>2</v>
      </c>
      <c r="G17" s="99">
        <v>2</v>
      </c>
      <c r="H17" s="91">
        <v>2</v>
      </c>
      <c r="I17" s="99"/>
      <c r="J17" s="93">
        <f t="shared" si="0"/>
        <v>8</v>
      </c>
      <c r="K17" s="101">
        <v>2</v>
      </c>
      <c r="L17" s="94">
        <f>+J17+K17</f>
        <v>10</v>
      </c>
      <c r="M17" s="159">
        <f>CLG[[#This Row],[Total Division SEGPA]]/CLG[[#This Row],[Total Division Collège+SEGPA]]</f>
        <v>0.2</v>
      </c>
      <c r="N17" s="170"/>
    </row>
    <row r="18" spans="1:14" s="86" customFormat="1" ht="15" customHeight="1" x14ac:dyDescent="0.2">
      <c r="A18" s="91" t="s">
        <v>59</v>
      </c>
      <c r="B18" s="95" t="s">
        <v>99</v>
      </c>
      <c r="C18" s="95" t="s">
        <v>61</v>
      </c>
      <c r="D18" s="91" t="s">
        <v>100</v>
      </c>
      <c r="E18" s="99">
        <v>4</v>
      </c>
      <c r="F18" s="91">
        <v>4</v>
      </c>
      <c r="G18" s="99">
        <v>4</v>
      </c>
      <c r="H18" s="91">
        <v>4</v>
      </c>
      <c r="I18" s="99"/>
      <c r="J18" s="93">
        <f t="shared" si="0"/>
        <v>16</v>
      </c>
      <c r="K18" s="101"/>
      <c r="L18" s="94">
        <f>+J18+K18</f>
        <v>16</v>
      </c>
      <c r="M18" s="159">
        <f>CLG[[#This Row],[Total Division SEGPA]]/CLG[[#This Row],[Total Division Collège+SEGPA]]</f>
        <v>0</v>
      </c>
      <c r="N18" s="170"/>
    </row>
    <row r="19" spans="1:14" ht="15" customHeight="1" x14ac:dyDescent="0.2">
      <c r="A19" s="91" t="s">
        <v>59</v>
      </c>
      <c r="B19" s="95" t="s">
        <v>103</v>
      </c>
      <c r="C19" s="95" t="s">
        <v>61</v>
      </c>
      <c r="D19" s="91" t="s">
        <v>104</v>
      </c>
      <c r="E19" s="99">
        <v>7</v>
      </c>
      <c r="F19" s="91">
        <v>7</v>
      </c>
      <c r="G19" s="99">
        <v>7</v>
      </c>
      <c r="H19" s="91">
        <v>8</v>
      </c>
      <c r="I19" s="99">
        <v>1</v>
      </c>
      <c r="J19" s="93">
        <f t="shared" si="0"/>
        <v>30</v>
      </c>
      <c r="K19" s="101"/>
      <c r="L19" s="94">
        <f>+J19+K19</f>
        <v>30</v>
      </c>
      <c r="M19" s="159">
        <f>CLG[[#This Row],[Total Division SEGPA]]/CLG[[#This Row],[Total Division Collège+SEGPA]]</f>
        <v>0</v>
      </c>
      <c r="N19" s="170"/>
    </row>
    <row r="20" spans="1:14" ht="15" customHeight="1" x14ac:dyDescent="0.2">
      <c r="A20" s="91" t="s">
        <v>59</v>
      </c>
      <c r="B20" s="95" t="s">
        <v>107</v>
      </c>
      <c r="C20" s="95" t="s">
        <v>89</v>
      </c>
      <c r="D20" s="91" t="s">
        <v>108</v>
      </c>
      <c r="E20" s="99">
        <v>3</v>
      </c>
      <c r="F20" s="91">
        <v>3</v>
      </c>
      <c r="G20" s="99">
        <v>3</v>
      </c>
      <c r="H20" s="91">
        <v>3</v>
      </c>
      <c r="I20" s="99"/>
      <c r="J20" s="93">
        <f>CLG[[#This Row],[Division 6ème]]+CLG[[#This Row],[Division 5ème]]+CLG[[#This Row],[Division 4ème]]+CLG[[#This Row],[Division 3ème]]+CLG[[#This Row],[Division 3ème PMET]]</f>
        <v>12</v>
      </c>
      <c r="K20" s="101"/>
      <c r="L20" s="94">
        <f>+J20+K20</f>
        <v>12</v>
      </c>
      <c r="M20" s="159">
        <f>CLG[[#This Row],[Total Division SEGPA]]/CLG[[#This Row],[Total Division Collège+SEGPA]]</f>
        <v>0</v>
      </c>
      <c r="N20" s="170"/>
    </row>
    <row r="21" spans="1:14" ht="15" customHeight="1" x14ac:dyDescent="0.2">
      <c r="A21" s="91" t="s">
        <v>59</v>
      </c>
      <c r="B21" s="95" t="s">
        <v>110</v>
      </c>
      <c r="C21" s="95" t="s">
        <v>61</v>
      </c>
      <c r="D21" s="91" t="s">
        <v>111</v>
      </c>
      <c r="E21" s="99">
        <v>6</v>
      </c>
      <c r="F21" s="91">
        <v>6</v>
      </c>
      <c r="G21" s="99">
        <v>7</v>
      </c>
      <c r="H21" s="91">
        <v>6</v>
      </c>
      <c r="I21" s="99">
        <v>1</v>
      </c>
      <c r="J21" s="93">
        <f t="shared" ref="J21:J33" si="1">+E21+F21+G21+H21+I21</f>
        <v>26</v>
      </c>
      <c r="K21" s="101"/>
      <c r="L21" s="94">
        <f>+J21+K21</f>
        <v>26</v>
      </c>
      <c r="M21" s="159">
        <f>CLG[[#This Row],[Total Division SEGPA]]/CLG[[#This Row],[Total Division Collège+SEGPA]]</f>
        <v>0</v>
      </c>
      <c r="N21" s="170"/>
    </row>
    <row r="22" spans="1:14" ht="15" customHeight="1" x14ac:dyDescent="0.2">
      <c r="A22" s="91" t="s">
        <v>59</v>
      </c>
      <c r="B22" s="95" t="s">
        <v>114</v>
      </c>
      <c r="C22" s="95" t="s">
        <v>61</v>
      </c>
      <c r="D22" s="91" t="s">
        <v>115</v>
      </c>
      <c r="E22" s="99">
        <v>5</v>
      </c>
      <c r="F22" s="91">
        <v>5</v>
      </c>
      <c r="G22" s="99">
        <v>5</v>
      </c>
      <c r="H22" s="91">
        <v>4</v>
      </c>
      <c r="I22" s="99"/>
      <c r="J22" s="93">
        <f t="shared" si="1"/>
        <v>19</v>
      </c>
      <c r="K22" s="101">
        <v>4</v>
      </c>
      <c r="L22" s="94">
        <f>+J22+K22</f>
        <v>23</v>
      </c>
      <c r="M22" s="159">
        <f>CLG[[#This Row],[Total Division SEGPA]]/CLG[[#This Row],[Total Division Collège+SEGPA]]</f>
        <v>0.17391304347826086</v>
      </c>
      <c r="N22" s="170"/>
    </row>
    <row r="23" spans="1:14" ht="15" customHeight="1" x14ac:dyDescent="0.2">
      <c r="A23" s="95" t="s">
        <v>93</v>
      </c>
      <c r="B23" s="95" t="s">
        <v>118</v>
      </c>
      <c r="C23" s="95" t="s">
        <v>61</v>
      </c>
      <c r="D23" s="91" t="s">
        <v>102</v>
      </c>
      <c r="E23" s="99">
        <v>3</v>
      </c>
      <c r="F23" s="91">
        <v>4</v>
      </c>
      <c r="G23" s="99">
        <v>3</v>
      </c>
      <c r="H23" s="91">
        <v>4</v>
      </c>
      <c r="I23" s="99"/>
      <c r="J23" s="93">
        <f t="shared" si="1"/>
        <v>14</v>
      </c>
      <c r="K23" s="101">
        <v>1</v>
      </c>
      <c r="L23" s="94">
        <f>+J23+K23</f>
        <v>15</v>
      </c>
      <c r="M23" s="159">
        <f>CLG[[#This Row],[Total Division SEGPA]]/CLG[[#This Row],[Total Division Collège+SEGPA]]</f>
        <v>6.6666666666666666E-2</v>
      </c>
      <c r="N23" s="170"/>
    </row>
    <row r="24" spans="1:14" ht="15" customHeight="1" x14ac:dyDescent="0.2">
      <c r="A24" s="95" t="s">
        <v>93</v>
      </c>
      <c r="B24" s="95" t="s">
        <v>121</v>
      </c>
      <c r="C24" s="95" t="s">
        <v>61</v>
      </c>
      <c r="D24" s="91" t="s">
        <v>122</v>
      </c>
      <c r="E24" s="99">
        <v>3</v>
      </c>
      <c r="F24" s="91">
        <v>3</v>
      </c>
      <c r="G24" s="99">
        <v>3</v>
      </c>
      <c r="H24" s="91">
        <v>2</v>
      </c>
      <c r="I24" s="99">
        <v>1</v>
      </c>
      <c r="J24" s="93">
        <f t="shared" si="1"/>
        <v>12</v>
      </c>
      <c r="K24" s="101"/>
      <c r="L24" s="94">
        <f>+J24+K24</f>
        <v>12</v>
      </c>
      <c r="M24" s="159">
        <f>CLG[[#This Row],[Total Division SEGPA]]/CLG[[#This Row],[Total Division Collège+SEGPA]]</f>
        <v>0</v>
      </c>
      <c r="N24" s="170"/>
    </row>
    <row r="25" spans="1:14" ht="15" customHeight="1" x14ac:dyDescent="0.2">
      <c r="A25" s="95" t="s">
        <v>93</v>
      </c>
      <c r="B25" s="95" t="s">
        <v>123</v>
      </c>
      <c r="C25" s="95" t="s">
        <v>61</v>
      </c>
      <c r="D25" s="91" t="s">
        <v>124</v>
      </c>
      <c r="E25" s="99">
        <v>7</v>
      </c>
      <c r="F25" s="91">
        <v>6</v>
      </c>
      <c r="G25" s="99">
        <v>6</v>
      </c>
      <c r="H25" s="91">
        <v>6</v>
      </c>
      <c r="I25" s="99">
        <v>1</v>
      </c>
      <c r="J25" s="93">
        <f t="shared" si="1"/>
        <v>26</v>
      </c>
      <c r="K25" s="101">
        <v>4</v>
      </c>
      <c r="L25" s="94">
        <f>+J25+K25</f>
        <v>30</v>
      </c>
      <c r="M25" s="159">
        <f>CLG[[#This Row],[Total Division SEGPA]]/CLG[[#This Row],[Total Division Collège+SEGPA]]</f>
        <v>0.13333333333333333</v>
      </c>
      <c r="N25" s="170"/>
    </row>
    <row r="26" spans="1:14" s="86" customFormat="1" ht="15" customHeight="1" x14ac:dyDescent="0.2">
      <c r="A26" s="95" t="s">
        <v>93</v>
      </c>
      <c r="B26" s="95" t="s">
        <v>125</v>
      </c>
      <c r="C26" s="95" t="s">
        <v>61</v>
      </c>
      <c r="D26" s="91" t="s">
        <v>126</v>
      </c>
      <c r="E26" s="99">
        <v>4</v>
      </c>
      <c r="F26" s="91">
        <v>4</v>
      </c>
      <c r="G26" s="99">
        <v>5</v>
      </c>
      <c r="H26" s="91">
        <v>5</v>
      </c>
      <c r="I26" s="99"/>
      <c r="J26" s="93">
        <f t="shared" si="1"/>
        <v>18</v>
      </c>
      <c r="K26" s="101"/>
      <c r="L26" s="94">
        <f>+J26+K26</f>
        <v>18</v>
      </c>
      <c r="M26" s="159">
        <f>CLG[[#This Row],[Total Division SEGPA]]/CLG[[#This Row],[Total Division Collège+SEGPA]]</f>
        <v>0</v>
      </c>
      <c r="N26" s="170"/>
    </row>
    <row r="27" spans="1:14" ht="15" customHeight="1" x14ac:dyDescent="0.2">
      <c r="A27" s="95" t="s">
        <v>93</v>
      </c>
      <c r="B27" s="95" t="s">
        <v>127</v>
      </c>
      <c r="C27" s="95" t="s">
        <v>61</v>
      </c>
      <c r="D27" s="91" t="s">
        <v>128</v>
      </c>
      <c r="E27" s="99">
        <v>4</v>
      </c>
      <c r="F27" s="91">
        <v>3</v>
      </c>
      <c r="G27" s="99">
        <v>3</v>
      </c>
      <c r="H27" s="91">
        <v>4</v>
      </c>
      <c r="I27" s="99"/>
      <c r="J27" s="93">
        <f t="shared" si="1"/>
        <v>14</v>
      </c>
      <c r="K27" s="101">
        <v>1</v>
      </c>
      <c r="L27" s="94">
        <f>+J27+K27</f>
        <v>15</v>
      </c>
      <c r="M27" s="159">
        <f>CLG[[#This Row],[Total Division SEGPA]]/CLG[[#This Row],[Total Division Collège+SEGPA]]</f>
        <v>6.6666666666666666E-2</v>
      </c>
      <c r="N27" s="170"/>
    </row>
    <row r="28" spans="1:14" ht="15" customHeight="1" x14ac:dyDescent="0.2">
      <c r="A28" s="95" t="s">
        <v>93</v>
      </c>
      <c r="B28" s="95" t="s">
        <v>129</v>
      </c>
      <c r="C28" s="95" t="s">
        <v>61</v>
      </c>
      <c r="D28" s="91" t="s">
        <v>102</v>
      </c>
      <c r="E28" s="99">
        <v>4</v>
      </c>
      <c r="F28" s="91">
        <v>5</v>
      </c>
      <c r="G28" s="99">
        <v>5</v>
      </c>
      <c r="H28" s="91">
        <v>3</v>
      </c>
      <c r="I28" s="99">
        <v>1</v>
      </c>
      <c r="J28" s="93">
        <f t="shared" si="1"/>
        <v>18</v>
      </c>
      <c r="K28" s="101">
        <v>4</v>
      </c>
      <c r="L28" s="94">
        <f>+J28+K28</f>
        <v>22</v>
      </c>
      <c r="M28" s="159">
        <f>CLG[[#This Row],[Total Division SEGPA]]/CLG[[#This Row],[Total Division Collège+SEGPA]]</f>
        <v>0.18181818181818182</v>
      </c>
      <c r="N28" s="170"/>
    </row>
    <row r="29" spans="1:14" ht="15" customHeight="1" x14ac:dyDescent="0.2">
      <c r="A29" s="95" t="s">
        <v>93</v>
      </c>
      <c r="B29" s="95" t="s">
        <v>130</v>
      </c>
      <c r="C29" s="95" t="s">
        <v>61</v>
      </c>
      <c r="D29" s="91" t="s">
        <v>131</v>
      </c>
      <c r="E29" s="99">
        <v>2</v>
      </c>
      <c r="F29" s="91">
        <v>1</v>
      </c>
      <c r="G29" s="99">
        <v>2</v>
      </c>
      <c r="H29" s="91">
        <v>1</v>
      </c>
      <c r="I29" s="99"/>
      <c r="J29" s="93">
        <f t="shared" si="1"/>
        <v>6</v>
      </c>
      <c r="K29" s="101"/>
      <c r="L29" s="94">
        <f>+J29+K29</f>
        <v>6</v>
      </c>
      <c r="M29" s="159">
        <f>CLG[[#This Row],[Total Division SEGPA]]/CLG[[#This Row],[Total Division Collège+SEGPA]]</f>
        <v>0</v>
      </c>
      <c r="N29" s="170"/>
    </row>
    <row r="30" spans="1:14" ht="15" customHeight="1" x14ac:dyDescent="0.2">
      <c r="A30" s="95" t="s">
        <v>93</v>
      </c>
      <c r="B30" s="95" t="s">
        <v>132</v>
      </c>
      <c r="C30" s="95" t="s">
        <v>61</v>
      </c>
      <c r="D30" s="91" t="s">
        <v>133</v>
      </c>
      <c r="E30" s="99">
        <v>2</v>
      </c>
      <c r="F30" s="91">
        <v>2</v>
      </c>
      <c r="G30" s="99">
        <v>2</v>
      </c>
      <c r="H30" s="91">
        <v>1</v>
      </c>
      <c r="I30" s="99"/>
      <c r="J30" s="93">
        <f t="shared" si="1"/>
        <v>7</v>
      </c>
      <c r="K30" s="101"/>
      <c r="L30" s="94">
        <f>+J30+K30</f>
        <v>7</v>
      </c>
      <c r="M30" s="159">
        <f>CLG[[#This Row],[Total Division SEGPA]]/CLG[[#This Row],[Total Division Collège+SEGPA]]</f>
        <v>0</v>
      </c>
      <c r="N30" s="170"/>
    </row>
    <row r="31" spans="1:14" ht="15" customHeight="1" x14ac:dyDescent="0.2">
      <c r="A31" s="95" t="s">
        <v>93</v>
      </c>
      <c r="B31" s="95" t="s">
        <v>134</v>
      </c>
      <c r="C31" s="95" t="s">
        <v>61</v>
      </c>
      <c r="D31" s="91" t="s">
        <v>135</v>
      </c>
      <c r="E31" s="99">
        <v>3</v>
      </c>
      <c r="F31" s="91">
        <v>2</v>
      </c>
      <c r="G31" s="99">
        <v>3</v>
      </c>
      <c r="H31" s="91">
        <v>3</v>
      </c>
      <c r="I31" s="99"/>
      <c r="J31" s="93">
        <f t="shared" si="1"/>
        <v>11</v>
      </c>
      <c r="K31" s="101"/>
      <c r="L31" s="94">
        <f>+J31+K31</f>
        <v>11</v>
      </c>
      <c r="M31" s="159">
        <f>CLG[[#This Row],[Total Division SEGPA]]/CLG[[#This Row],[Total Division Collège+SEGPA]]</f>
        <v>0</v>
      </c>
      <c r="N31" s="170"/>
    </row>
    <row r="32" spans="1:14" ht="15" customHeight="1" x14ac:dyDescent="0.2">
      <c r="A32" s="95" t="s">
        <v>93</v>
      </c>
      <c r="B32" s="95" t="s">
        <v>136</v>
      </c>
      <c r="C32" s="95" t="s">
        <v>61</v>
      </c>
      <c r="D32" s="91" t="s">
        <v>137</v>
      </c>
      <c r="E32" s="99">
        <v>8</v>
      </c>
      <c r="F32" s="91">
        <v>8</v>
      </c>
      <c r="G32" s="99">
        <v>8</v>
      </c>
      <c r="H32" s="91">
        <v>7</v>
      </c>
      <c r="I32" s="99">
        <v>1</v>
      </c>
      <c r="J32" s="93">
        <f t="shared" si="1"/>
        <v>32</v>
      </c>
      <c r="K32" s="101"/>
      <c r="L32" s="94">
        <f>+J32+K32</f>
        <v>32</v>
      </c>
      <c r="M32" s="159">
        <f>CLG[[#This Row],[Total Division SEGPA]]/CLG[[#This Row],[Total Division Collège+SEGPA]]</f>
        <v>0</v>
      </c>
      <c r="N32" s="170"/>
    </row>
    <row r="33" spans="1:14" ht="15" customHeight="1" x14ac:dyDescent="0.2">
      <c r="A33" s="95" t="s">
        <v>93</v>
      </c>
      <c r="B33" s="95" t="s">
        <v>138</v>
      </c>
      <c r="C33" s="95" t="s">
        <v>61</v>
      </c>
      <c r="D33" s="91" t="s">
        <v>139</v>
      </c>
      <c r="E33" s="99">
        <v>8</v>
      </c>
      <c r="F33" s="91">
        <v>8</v>
      </c>
      <c r="G33" s="99">
        <v>8</v>
      </c>
      <c r="H33" s="91">
        <v>8</v>
      </c>
      <c r="I33" s="99"/>
      <c r="J33" s="93">
        <f t="shared" si="1"/>
        <v>32</v>
      </c>
      <c r="K33" s="101">
        <v>1</v>
      </c>
      <c r="L33" s="94">
        <f>+J33+K33</f>
        <v>33</v>
      </c>
      <c r="M33" s="159">
        <f>CLG[[#This Row],[Total Division SEGPA]]/CLG[[#This Row],[Total Division Collège+SEGPA]]</f>
        <v>3.0303030303030304E-2</v>
      </c>
      <c r="N33" s="170"/>
    </row>
    <row r="34" spans="1:14" ht="15" customHeight="1" x14ac:dyDescent="0.2">
      <c r="A34" s="95" t="s">
        <v>93</v>
      </c>
      <c r="B34" s="95" t="s">
        <v>140</v>
      </c>
      <c r="C34" s="95" t="s">
        <v>89</v>
      </c>
      <c r="D34" s="91" t="s">
        <v>106</v>
      </c>
      <c r="E34" s="99">
        <v>4</v>
      </c>
      <c r="F34" s="91">
        <v>5</v>
      </c>
      <c r="G34" s="99">
        <v>3</v>
      </c>
      <c r="H34" s="91">
        <v>4</v>
      </c>
      <c r="I34" s="99"/>
      <c r="J34" s="93">
        <f>CLG[[#This Row],[Division 6ème]]+CLG[[#This Row],[Division 5ème]]+CLG[[#This Row],[Division 4ème]]+CLG[[#This Row],[Division 3ème]]+CLG[[#This Row],[Division 3ème PMET]]</f>
        <v>16</v>
      </c>
      <c r="K34" s="101"/>
      <c r="L34" s="94">
        <f>+J34+K34</f>
        <v>16</v>
      </c>
      <c r="M34" s="159">
        <f>CLG[[#This Row],[Total Division SEGPA]]/CLG[[#This Row],[Total Division Collège+SEGPA]]</f>
        <v>0</v>
      </c>
      <c r="N34" s="170"/>
    </row>
    <row r="35" spans="1:14" ht="15" customHeight="1" x14ac:dyDescent="0.2">
      <c r="A35" s="95" t="s">
        <v>93</v>
      </c>
      <c r="B35" s="95" t="s">
        <v>141</v>
      </c>
      <c r="C35" s="95" t="s">
        <v>61</v>
      </c>
      <c r="D35" s="91" t="s">
        <v>142</v>
      </c>
      <c r="E35" s="99">
        <v>6</v>
      </c>
      <c r="F35" s="91">
        <v>6</v>
      </c>
      <c r="G35" s="99">
        <v>6</v>
      </c>
      <c r="H35" s="91">
        <v>5</v>
      </c>
      <c r="I35" s="99"/>
      <c r="J35" s="93">
        <f>+E35+F35+G35+H35+I35</f>
        <v>23</v>
      </c>
      <c r="K35" s="101">
        <v>4</v>
      </c>
      <c r="L35" s="94">
        <f>+J35+K35</f>
        <v>27</v>
      </c>
      <c r="M35" s="159">
        <f>CLG[[#This Row],[Total Division SEGPA]]/CLG[[#This Row],[Total Division Collège+SEGPA]]</f>
        <v>0.14814814814814814</v>
      </c>
      <c r="N35" s="170"/>
    </row>
    <row r="36" spans="1:14" ht="15" customHeight="1" x14ac:dyDescent="0.2">
      <c r="A36" s="95" t="s">
        <v>93</v>
      </c>
      <c r="B36" s="95" t="s">
        <v>143</v>
      </c>
      <c r="C36" s="95" t="s">
        <v>61</v>
      </c>
      <c r="D36" s="91" t="s">
        <v>144</v>
      </c>
      <c r="E36" s="99">
        <v>4</v>
      </c>
      <c r="F36" s="91">
        <v>4</v>
      </c>
      <c r="G36" s="99">
        <v>4</v>
      </c>
      <c r="H36" s="91">
        <v>5</v>
      </c>
      <c r="I36" s="99"/>
      <c r="J36" s="93">
        <f>+E36+F36+G36+H36+I36</f>
        <v>17</v>
      </c>
      <c r="K36" s="101">
        <v>4</v>
      </c>
      <c r="L36" s="94">
        <f>+J36+K36</f>
        <v>21</v>
      </c>
      <c r="M36" s="159">
        <f>CLG[[#This Row],[Total Division SEGPA]]/CLG[[#This Row],[Total Division Collège+SEGPA]]</f>
        <v>0.19047619047619047</v>
      </c>
      <c r="N36" s="170"/>
    </row>
    <row r="37" spans="1:14" ht="15" customHeight="1" x14ac:dyDescent="0.2">
      <c r="A37" s="95" t="s">
        <v>93</v>
      </c>
      <c r="B37" s="95" t="s">
        <v>145</v>
      </c>
      <c r="C37" s="95" t="s">
        <v>61</v>
      </c>
      <c r="D37" s="91" t="s">
        <v>146</v>
      </c>
      <c r="E37" s="99">
        <v>4</v>
      </c>
      <c r="F37" s="91">
        <v>5</v>
      </c>
      <c r="G37" s="99">
        <v>5</v>
      </c>
      <c r="H37" s="91">
        <v>5</v>
      </c>
      <c r="I37" s="99"/>
      <c r="J37" s="93">
        <f>+E37+F37+G37+H37+I37</f>
        <v>19</v>
      </c>
      <c r="K37" s="101"/>
      <c r="L37" s="94">
        <f>+J37+K37</f>
        <v>19</v>
      </c>
      <c r="M37" s="159">
        <f>CLG[[#This Row],[Total Division SEGPA]]/CLG[[#This Row],[Total Division Collège+SEGPA]]</f>
        <v>0</v>
      </c>
      <c r="N37" s="170"/>
    </row>
    <row r="38" spans="1:14" ht="15" customHeight="1" x14ac:dyDescent="0.2">
      <c r="A38" s="95" t="s">
        <v>93</v>
      </c>
      <c r="B38" s="95" t="s">
        <v>147</v>
      </c>
      <c r="C38" s="95" t="s">
        <v>61</v>
      </c>
      <c r="D38" s="91" t="s">
        <v>148</v>
      </c>
      <c r="E38" s="99">
        <v>5</v>
      </c>
      <c r="F38" s="91">
        <v>5</v>
      </c>
      <c r="G38" s="99">
        <v>5</v>
      </c>
      <c r="H38" s="91">
        <v>5</v>
      </c>
      <c r="I38" s="99"/>
      <c r="J38" s="93">
        <f>+E38+F38+G38+H38+I38</f>
        <v>20</v>
      </c>
      <c r="K38" s="101">
        <v>4</v>
      </c>
      <c r="L38" s="94">
        <f>+J38+K38</f>
        <v>24</v>
      </c>
      <c r="M38" s="159">
        <f>CLG[[#This Row],[Total Division SEGPA]]/CLG[[#This Row],[Total Division Collège+SEGPA]]</f>
        <v>0.16666666666666666</v>
      </c>
      <c r="N38" s="171"/>
    </row>
    <row r="39" spans="1:14" s="86" customFormat="1" ht="15" customHeight="1" x14ac:dyDescent="0.2">
      <c r="A39" s="162"/>
      <c r="B39" s="163"/>
      <c r="C39" s="162"/>
      <c r="D39" s="162" t="s">
        <v>219</v>
      </c>
      <c r="E39" s="164">
        <f>SUBTOTAL(109,CLG[Division 6ème])</f>
        <v>135</v>
      </c>
      <c r="F39" s="165">
        <f>SUBTOTAL(109,CLG[Division 5ème])</f>
        <v>135</v>
      </c>
      <c r="G39" s="166">
        <f>SUBTOTAL(109,CLG[Division 4ème])</f>
        <v>137</v>
      </c>
      <c r="H39" s="165">
        <f>SUBTOTAL(109,CLG[Division 3ème])</f>
        <v>130</v>
      </c>
      <c r="I39" s="166">
        <f>SUBTOTAL(109,CLG[Division 3ème PMET])</f>
        <v>8</v>
      </c>
      <c r="J39" s="167">
        <f>SUBTOTAL(109,CLG[Total Division Collège])</f>
        <v>545</v>
      </c>
      <c r="K39" s="141">
        <f>SUBTOTAL(109,CLG[Total Division SEGPA])</f>
        <v>36</v>
      </c>
      <c r="L39" s="167">
        <f>SUBTOTAL(109,CLG[Total Division Collège+SEGPA])</f>
        <v>581</v>
      </c>
      <c r="M39" s="168">
        <f>CLG[[#Totals],[Total Division SEGPA]]/CLG[[#Totals],[Total Division Collège+SEGPA]]</f>
        <v>6.1962134251290879E-2</v>
      </c>
      <c r="N39" s="169"/>
    </row>
    <row r="40" spans="1:14" s="86" customFormat="1" ht="15" customHeight="1" x14ac:dyDescent="0.2">
      <c r="A40" s="133"/>
      <c r="B40" s="134"/>
      <c r="C40" s="134"/>
      <c r="D40" s="130" t="s">
        <v>59</v>
      </c>
      <c r="E40" s="137">
        <f>SUMIF($A$8:$A$38,$D$40,E8:E38)</f>
        <v>64</v>
      </c>
      <c r="F40" s="132">
        <f t="shared" ref="F40" si="2">SUMIF($A$8:$A$38,$D$40,F8:F38)</f>
        <v>64</v>
      </c>
      <c r="G40" s="137">
        <f t="shared" ref="G40" si="3">SUMIF($A$8:$A$38,$D$40,G8:G38)</f>
        <v>66</v>
      </c>
      <c r="H40" s="132">
        <f t="shared" ref="H40" si="4">SUMIF($A$8:$A$38,$D$40,H8:H38)</f>
        <v>62</v>
      </c>
      <c r="I40" s="138">
        <f t="shared" ref="I40" si="5">SUMIF($A$8:$A$38,$D$40,I8:I38)</f>
        <v>4</v>
      </c>
      <c r="J40" s="140">
        <f>SUMIF($A$8:$A$38,$D$40,J8:J38)</f>
        <v>260</v>
      </c>
      <c r="K40" s="142">
        <f t="shared" ref="K40:L40" si="6">SUMIF($A$8:$A$38,$D$40,K8:K38)</f>
        <v>13</v>
      </c>
      <c r="L40" s="143">
        <f t="shared" si="6"/>
        <v>273</v>
      </c>
      <c r="M40" s="160">
        <f>K40/L40</f>
        <v>4.7619047619047616E-2</v>
      </c>
    </row>
    <row r="41" spans="1:14" s="86" customFormat="1" ht="15" customHeight="1" x14ac:dyDescent="0.2">
      <c r="A41" s="133"/>
      <c r="B41" s="134"/>
      <c r="C41" s="134"/>
      <c r="D41" s="130" t="s">
        <v>93</v>
      </c>
      <c r="E41" s="137">
        <f>SUMIF($A$8:$A$38,$D$41,E8:E38)</f>
        <v>71</v>
      </c>
      <c r="F41" s="132">
        <f t="shared" ref="F41" si="7">SUMIF($A$8:$A$38,$D$41,F8:F38)</f>
        <v>71</v>
      </c>
      <c r="G41" s="137">
        <f t="shared" ref="G41" si="8">SUMIF($A$8:$A$38,$D$41,G8:G38)</f>
        <v>71</v>
      </c>
      <c r="H41" s="132">
        <f t="shared" ref="H41" si="9">SUMIF($A$8:$A$38,$D$41,H8:H38)</f>
        <v>68</v>
      </c>
      <c r="I41" s="138">
        <f t="shared" ref="I41" si="10">SUMIF($A$8:$A$38,$D$41,I8:I38)</f>
        <v>4</v>
      </c>
      <c r="J41" s="140">
        <f>SUMIF($A$8:$A$38,$D$41,J8:J38)</f>
        <v>285</v>
      </c>
      <c r="K41" s="142">
        <f t="shared" ref="K41:L41" si="11">SUMIF($A$8:$A$38,$D$41,K8:K38)</f>
        <v>23</v>
      </c>
      <c r="L41" s="143">
        <f t="shared" si="11"/>
        <v>308</v>
      </c>
      <c r="M41" s="160">
        <f t="shared" ref="M41:M43" si="12">K41/L41</f>
        <v>7.4675324675324672E-2</v>
      </c>
    </row>
    <row r="42" spans="1:14" s="86" customFormat="1" ht="15" customHeight="1" x14ac:dyDescent="0.2">
      <c r="B42" s="134"/>
      <c r="C42" s="134"/>
      <c r="D42" s="130" t="s">
        <v>61</v>
      </c>
      <c r="E42" s="137">
        <f>SUMIF($C$8:$C$38,$D$42,E8:E38)</f>
        <v>128</v>
      </c>
      <c r="F42" s="132">
        <f t="shared" ref="F42" si="13">SUMIF($C$8:$C$38,$D$42,F8:F38)</f>
        <v>127</v>
      </c>
      <c r="G42" s="137">
        <f t="shared" ref="G42" si="14">SUMIF($C$8:$C$38,$D$42,G8:G38)</f>
        <v>131</v>
      </c>
      <c r="H42" s="132">
        <f t="shared" ref="H42" si="15">SUMIF($C$8:$C$38,$D$42,H8:H38)</f>
        <v>123</v>
      </c>
      <c r="I42" s="138">
        <f t="shared" ref="I42" si="16">SUMIF($C$8:$C$38,$D$42,I8:I38)</f>
        <v>8</v>
      </c>
      <c r="J42" s="140">
        <f>SUMIF($C$8:$C$38,$D$42,J8:J38)</f>
        <v>517</v>
      </c>
      <c r="K42" s="142">
        <f t="shared" ref="K42:L42" si="17">SUMIF($C$8:$C$38,$D$42,K8:K38)</f>
        <v>36</v>
      </c>
      <c r="L42" s="143">
        <f t="shared" si="17"/>
        <v>553</v>
      </c>
      <c r="M42" s="160">
        <f t="shared" si="12"/>
        <v>6.50994575045208E-2</v>
      </c>
    </row>
    <row r="43" spans="1:14" s="86" customFormat="1" ht="15" customHeight="1" x14ac:dyDescent="0.2">
      <c r="B43" s="134"/>
      <c r="C43" s="134"/>
      <c r="D43" s="130" t="s">
        <v>89</v>
      </c>
      <c r="E43" s="137">
        <f>SUMIF($C$8:$C$38,$D$43,E8:E38)</f>
        <v>7</v>
      </c>
      <c r="F43" s="132">
        <f t="shared" ref="F43" si="18">SUMIF($C$8:$C$38,$D$43,F8:F38)</f>
        <v>8</v>
      </c>
      <c r="G43" s="137">
        <f t="shared" ref="G43" si="19">SUMIF($C$8:$C$38,$D$43,G8:G38)</f>
        <v>6</v>
      </c>
      <c r="H43" s="132">
        <f t="shared" ref="H43" si="20">SUMIF($C$8:$C$38,$D$43,H8:H38)</f>
        <v>7</v>
      </c>
      <c r="I43" s="138">
        <f t="shared" ref="I43" si="21">SUMIF($C$8:$C$38,$D$43,I8:I38)</f>
        <v>0</v>
      </c>
      <c r="J43" s="140">
        <f>SUMIF($C$8:$C$38,$D$43,J8:J38)</f>
        <v>28</v>
      </c>
      <c r="K43" s="142">
        <f t="shared" ref="K43:L43" si="22">SUMIF($C$8:$C$38,$D$43,K8:K38)</f>
        <v>0</v>
      </c>
      <c r="L43" s="143">
        <f t="shared" si="22"/>
        <v>28</v>
      </c>
      <c r="M43" s="160">
        <f t="shared" si="12"/>
        <v>0</v>
      </c>
    </row>
    <row r="44" spans="1:14" s="86" customFormat="1" ht="15" customHeight="1" x14ac:dyDescent="0.2">
      <c r="A44" s="87" t="s">
        <v>149</v>
      </c>
      <c r="B44" s="134"/>
      <c r="C44" s="134"/>
      <c r="D44" s="134"/>
      <c r="M44" s="144"/>
    </row>
    <row r="45" spans="1:14" s="86" customFormat="1" ht="15" customHeight="1" x14ac:dyDescent="0.2">
      <c r="A45" s="97" t="s">
        <v>168</v>
      </c>
      <c r="B45" s="134"/>
      <c r="C45" s="134"/>
      <c r="D45" s="134"/>
      <c r="M45" s="144"/>
    </row>
    <row r="46" spans="1:14" s="86" customFormat="1" ht="15" customHeight="1" x14ac:dyDescent="0.2">
      <c r="M46" s="144"/>
    </row>
    <row r="47" spans="1:14" s="86" customFormat="1" ht="15" customHeight="1" x14ac:dyDescent="0.2">
      <c r="M47" s="144"/>
    </row>
    <row r="48" spans="1:14" s="86" customFormat="1" ht="15" customHeight="1" x14ac:dyDescent="0.2">
      <c r="M48" s="144"/>
    </row>
    <row r="49" spans="1:13" s="86" customFormat="1" ht="11.25" x14ac:dyDescent="0.2">
      <c r="M49" s="144"/>
    </row>
    <row r="50" spans="1:13" s="86" customFormat="1" ht="11.25" x14ac:dyDescent="0.2">
      <c r="A50" s="133"/>
      <c r="B50" s="134"/>
      <c r="C50" s="134"/>
      <c r="D50" s="134"/>
      <c r="M50" s="144"/>
    </row>
    <row r="51" spans="1:13" s="86" customFormat="1" ht="11.25" x14ac:dyDescent="0.2">
      <c r="A51" s="133"/>
      <c r="B51" s="134"/>
      <c r="C51" s="134"/>
      <c r="D51" s="134"/>
      <c r="M51" s="144"/>
    </row>
    <row r="52" spans="1:13" s="86" customFormat="1" ht="11.25" x14ac:dyDescent="0.2">
      <c r="A52" s="133"/>
      <c r="B52" s="134"/>
      <c r="C52" s="134"/>
      <c r="D52" s="134"/>
      <c r="M52" s="144"/>
    </row>
    <row r="53" spans="1:13" s="86" customFormat="1" ht="11.25" x14ac:dyDescent="0.2">
      <c r="A53" s="133"/>
      <c r="B53" s="134"/>
      <c r="C53" s="134"/>
      <c r="D53" s="134"/>
      <c r="M53" s="144"/>
    </row>
    <row r="54" spans="1:13" s="86" customFormat="1" ht="11.25" x14ac:dyDescent="0.2">
      <c r="A54" s="133"/>
      <c r="B54" s="134"/>
      <c r="C54" s="134"/>
      <c r="D54" s="134"/>
      <c r="M54" s="144"/>
    </row>
    <row r="55" spans="1:13" s="86" customFormat="1" ht="11.25" x14ac:dyDescent="0.2">
      <c r="A55" s="133"/>
      <c r="B55" s="134"/>
      <c r="C55" s="134"/>
      <c r="D55" s="134"/>
      <c r="M55" s="144"/>
    </row>
    <row r="56" spans="1:13" s="86" customFormat="1" ht="11.25" x14ac:dyDescent="0.2">
      <c r="A56" s="133"/>
      <c r="B56" s="134"/>
      <c r="C56" s="134"/>
      <c r="D56" s="134"/>
      <c r="M56" s="144"/>
    </row>
    <row r="57" spans="1:13" s="86" customFormat="1" ht="11.25" x14ac:dyDescent="0.2">
      <c r="A57" s="133"/>
      <c r="B57" s="134"/>
      <c r="C57" s="134"/>
      <c r="D57" s="134"/>
      <c r="M57" s="144"/>
    </row>
    <row r="58" spans="1:13" s="86" customFormat="1" ht="11.25" x14ac:dyDescent="0.2">
      <c r="A58" s="133"/>
      <c r="B58" s="134"/>
      <c r="C58" s="134"/>
      <c r="D58" s="134"/>
      <c r="M58" s="144"/>
    </row>
    <row r="59" spans="1:13" s="86" customFormat="1" ht="11.25" x14ac:dyDescent="0.2">
      <c r="A59" s="133"/>
      <c r="B59" s="134"/>
      <c r="C59" s="134"/>
      <c r="D59" s="134"/>
      <c r="M59" s="144"/>
    </row>
    <row r="60" spans="1:13" x14ac:dyDescent="0.2"/>
    <row r="61" spans="1:13" x14ac:dyDescent="0.2"/>
    <row r="62" spans="1:13" s="128" customFormat="1" x14ac:dyDescent="0.2">
      <c r="B62" s="129"/>
      <c r="C62" s="129"/>
      <c r="D62" s="129"/>
      <c r="E62" s="85"/>
      <c r="F62" s="85"/>
      <c r="G62" s="85"/>
      <c r="H62" s="85"/>
      <c r="I62" s="85"/>
      <c r="J62" s="85"/>
      <c r="K62" s="85"/>
      <c r="L62" s="85"/>
      <c r="M62" s="145"/>
    </row>
    <row r="63" spans="1:13" s="128" customFormat="1" x14ac:dyDescent="0.2">
      <c r="M63" s="145"/>
    </row>
    <row r="64" spans="1:13" s="128" customFormat="1" x14ac:dyDescent="0.2">
      <c r="M64" s="145"/>
    </row>
    <row r="65" spans="2:13" s="128" customFormat="1" x14ac:dyDescent="0.2">
      <c r="M65" s="145"/>
    </row>
    <row r="66" spans="2:13" s="128" customFormat="1" x14ac:dyDescent="0.2">
      <c r="M66" s="145"/>
    </row>
    <row r="67" spans="2:13" s="128" customFormat="1" x14ac:dyDescent="0.2">
      <c r="M67" s="145"/>
    </row>
    <row r="68" spans="2:13" s="128" customFormat="1" x14ac:dyDescent="0.2">
      <c r="M68" s="145"/>
    </row>
    <row r="69" spans="2:13" s="128" customFormat="1" x14ac:dyDescent="0.2">
      <c r="M69" s="145"/>
    </row>
    <row r="70" spans="2:13" s="128" customFormat="1" x14ac:dyDescent="0.2">
      <c r="M70" s="145"/>
    </row>
    <row r="71" spans="2:13" s="128" customFormat="1" x14ac:dyDescent="0.2">
      <c r="M71" s="145"/>
    </row>
    <row r="72" spans="2:13" s="128" customFormat="1" x14ac:dyDescent="0.2">
      <c r="M72" s="145"/>
    </row>
    <row r="73" spans="2:13" s="128" customFormat="1" x14ac:dyDescent="0.2">
      <c r="M73" s="145"/>
    </row>
    <row r="74" spans="2:13" s="128" customFormat="1" x14ac:dyDescent="0.2">
      <c r="M74" s="145"/>
    </row>
    <row r="75" spans="2:13" s="128" customFormat="1" x14ac:dyDescent="0.2">
      <c r="M75" s="145"/>
    </row>
    <row r="76" spans="2:13" s="128" customFormat="1" x14ac:dyDescent="0.2">
      <c r="M76" s="145"/>
    </row>
    <row r="77" spans="2:13" s="128" customFormat="1" x14ac:dyDescent="0.2">
      <c r="M77" s="145"/>
    </row>
    <row r="78" spans="2:13" s="128" customFormat="1" x14ac:dyDescent="0.2">
      <c r="M78" s="145"/>
    </row>
    <row r="79" spans="2:13" s="128" customFormat="1" x14ac:dyDescent="0.2">
      <c r="M79" s="145"/>
    </row>
    <row r="80" spans="2:13" s="128" customFormat="1" x14ac:dyDescent="0.2">
      <c r="B80" s="129"/>
      <c r="C80" s="129"/>
      <c r="D80" s="129"/>
      <c r="E80" s="85"/>
      <c r="F80" s="85"/>
      <c r="G80" s="85"/>
      <c r="M80" s="145"/>
    </row>
    <row r="81" spans="2:13" s="128" customFormat="1" x14ac:dyDescent="0.2">
      <c r="B81" s="129"/>
      <c r="C81" s="129"/>
      <c r="D81" s="129"/>
      <c r="E81" s="85"/>
      <c r="F81" s="85"/>
      <c r="G81" s="85"/>
      <c r="M81" s="145"/>
    </row>
    <row r="82" spans="2:13" s="128" customFormat="1" x14ac:dyDescent="0.2">
      <c r="B82" s="129"/>
      <c r="C82" s="129"/>
      <c r="D82" s="129"/>
      <c r="E82" s="85"/>
      <c r="F82" s="85"/>
      <c r="G82" s="85"/>
      <c r="M82" s="145"/>
    </row>
    <row r="83" spans="2:13" s="128" customFormat="1" x14ac:dyDescent="0.2">
      <c r="B83" s="129"/>
      <c r="C83" s="129"/>
      <c r="D83" s="129"/>
      <c r="E83" s="85"/>
      <c r="F83" s="85"/>
      <c r="G83" s="85"/>
      <c r="M83" s="145"/>
    </row>
    <row r="84" spans="2:13" s="128" customFormat="1" x14ac:dyDescent="0.2">
      <c r="B84" s="129"/>
      <c r="C84" s="129"/>
      <c r="D84" s="129"/>
      <c r="E84" s="85"/>
      <c r="F84" s="85"/>
      <c r="G84" s="85"/>
      <c r="M84" s="145"/>
    </row>
    <row r="85" spans="2:13" s="128" customFormat="1" x14ac:dyDescent="0.2">
      <c r="B85" s="129"/>
      <c r="C85" s="129"/>
      <c r="D85" s="129"/>
      <c r="E85" s="85"/>
      <c r="F85" s="85"/>
      <c r="G85" s="85"/>
      <c r="M85" s="145"/>
    </row>
    <row r="86" spans="2:13" s="128" customFormat="1" x14ac:dyDescent="0.2">
      <c r="B86" s="129"/>
      <c r="C86" s="129"/>
      <c r="D86" s="129"/>
      <c r="E86" s="85"/>
      <c r="F86" s="85"/>
      <c r="G86" s="85"/>
      <c r="M86" s="145"/>
    </row>
    <row r="87" spans="2:13" s="128" customFormat="1" x14ac:dyDescent="0.2">
      <c r="B87" s="129"/>
      <c r="C87" s="129"/>
      <c r="D87" s="129"/>
      <c r="E87" s="85"/>
      <c r="F87" s="85"/>
      <c r="G87" s="85"/>
      <c r="M87" s="145"/>
    </row>
    <row r="88" spans="2:13" s="128" customFormat="1" x14ac:dyDescent="0.2">
      <c r="B88" s="129"/>
      <c r="C88" s="129"/>
      <c r="D88" s="129"/>
      <c r="E88" s="85"/>
      <c r="F88" s="85"/>
      <c r="G88" s="85"/>
      <c r="M88" s="145"/>
    </row>
    <row r="89" spans="2:13" s="128" customFormat="1" x14ac:dyDescent="0.2">
      <c r="B89" s="129"/>
      <c r="C89" s="129"/>
      <c r="D89" s="129"/>
      <c r="E89" s="85"/>
      <c r="F89" s="85"/>
      <c r="G89" s="85"/>
      <c r="M89" s="145"/>
    </row>
    <row r="90" spans="2:13" s="128" customFormat="1" x14ac:dyDescent="0.2">
      <c r="B90" s="129"/>
      <c r="C90" s="129"/>
      <c r="D90" s="129"/>
      <c r="E90" s="85"/>
      <c r="F90" s="85"/>
      <c r="G90" s="85"/>
      <c r="M90" s="145"/>
    </row>
    <row r="91" spans="2:13" s="128" customFormat="1" x14ac:dyDescent="0.2">
      <c r="B91" s="129"/>
      <c r="C91" s="129"/>
      <c r="D91" s="129"/>
      <c r="E91" s="85"/>
      <c r="F91" s="85"/>
      <c r="G91" s="85"/>
      <c r="M91" s="145"/>
    </row>
    <row r="92" spans="2:13" s="128" customFormat="1" x14ac:dyDescent="0.2">
      <c r="B92" s="129"/>
      <c r="C92" s="129"/>
      <c r="D92" s="129"/>
      <c r="E92" s="85"/>
      <c r="F92" s="85"/>
      <c r="G92" s="85"/>
      <c r="M92" s="145"/>
    </row>
    <row r="93" spans="2:13" s="128" customFormat="1" x14ac:dyDescent="0.2">
      <c r="B93" s="129"/>
      <c r="C93" s="129"/>
      <c r="D93" s="129"/>
      <c r="E93" s="85"/>
      <c r="F93" s="85"/>
      <c r="G93" s="85"/>
      <c r="M93" s="145"/>
    </row>
    <row r="94" spans="2:13" s="128" customFormat="1" x14ac:dyDescent="0.2">
      <c r="B94" s="129"/>
      <c r="C94" s="129"/>
      <c r="D94" s="129"/>
      <c r="E94" s="85"/>
      <c r="F94" s="85"/>
      <c r="G94" s="85"/>
      <c r="M94" s="145"/>
    </row>
    <row r="95" spans="2:13" s="128" customFormat="1" x14ac:dyDescent="0.2">
      <c r="B95" s="129"/>
      <c r="C95" s="129"/>
      <c r="D95" s="129"/>
      <c r="E95" s="85"/>
      <c r="F95" s="85"/>
      <c r="G95" s="85"/>
      <c r="M95" s="145"/>
    </row>
    <row r="96" spans="2:13" s="128" customFormat="1" x14ac:dyDescent="0.2">
      <c r="B96" s="129"/>
      <c r="C96" s="129"/>
      <c r="D96" s="129"/>
      <c r="E96" s="85"/>
      <c r="F96" s="85"/>
      <c r="G96" s="85"/>
      <c r="M96" s="145"/>
    </row>
    <row r="97" spans="2:13" s="128" customFormat="1" x14ac:dyDescent="0.2">
      <c r="B97" s="129"/>
      <c r="C97" s="129"/>
      <c r="D97" s="129"/>
      <c r="E97" s="85"/>
      <c r="F97" s="85"/>
      <c r="G97" s="85"/>
      <c r="M97" s="145"/>
    </row>
    <row r="98" spans="2:13" s="128" customFormat="1" x14ac:dyDescent="0.2">
      <c r="B98" s="129"/>
      <c r="C98" s="129"/>
      <c r="D98" s="129"/>
      <c r="E98" s="85"/>
      <c r="F98" s="85"/>
      <c r="G98" s="85"/>
      <c r="M98" s="145"/>
    </row>
    <row r="99" spans="2:13" s="128" customFormat="1" x14ac:dyDescent="0.2">
      <c r="B99" s="129"/>
      <c r="C99" s="129"/>
      <c r="D99" s="129"/>
      <c r="E99" s="85"/>
      <c r="F99" s="85"/>
      <c r="G99" s="85"/>
      <c r="M99" s="145"/>
    </row>
    <row r="100" spans="2:13" s="128" customFormat="1" x14ac:dyDescent="0.2">
      <c r="B100" s="129"/>
      <c r="C100" s="129"/>
      <c r="D100" s="129"/>
      <c r="E100" s="85"/>
      <c r="F100" s="85"/>
      <c r="G100" s="85"/>
      <c r="M100" s="145"/>
    </row>
    <row r="101" spans="2:13" s="128" customFormat="1" x14ac:dyDescent="0.2">
      <c r="B101" s="129"/>
      <c r="C101" s="129"/>
      <c r="D101" s="129"/>
      <c r="E101" s="85"/>
      <c r="F101" s="85"/>
      <c r="G101" s="85"/>
      <c r="M101" s="145"/>
    </row>
    <row r="102" spans="2:13" s="128" customFormat="1" x14ac:dyDescent="0.2">
      <c r="B102" s="129"/>
      <c r="C102" s="129"/>
      <c r="D102" s="129"/>
      <c r="E102" s="85"/>
      <c r="F102" s="85"/>
      <c r="G102" s="85"/>
      <c r="M102" s="145"/>
    </row>
    <row r="103" spans="2:13" s="128" customFormat="1" x14ac:dyDescent="0.2">
      <c r="B103" s="129"/>
      <c r="C103" s="129"/>
      <c r="D103" s="129"/>
      <c r="E103" s="85"/>
      <c r="F103" s="85"/>
      <c r="G103" s="85"/>
      <c r="M103" s="145"/>
    </row>
    <row r="104" spans="2:13" s="128" customFormat="1" x14ac:dyDescent="0.2">
      <c r="B104" s="129"/>
      <c r="C104" s="129"/>
      <c r="D104" s="129"/>
      <c r="E104" s="85"/>
      <c r="F104" s="85"/>
      <c r="G104" s="85"/>
      <c r="M104" s="145"/>
    </row>
    <row r="105" spans="2:13" s="128" customFormat="1" x14ac:dyDescent="0.2">
      <c r="B105" s="129"/>
      <c r="C105" s="129"/>
      <c r="D105" s="129"/>
      <c r="E105" s="85"/>
      <c r="F105" s="85"/>
      <c r="G105" s="85"/>
      <c r="M105" s="145"/>
    </row>
    <row r="106" spans="2:13" s="128" customFormat="1" x14ac:dyDescent="0.2">
      <c r="B106" s="129"/>
      <c r="C106" s="129"/>
      <c r="D106" s="129"/>
      <c r="E106" s="85"/>
      <c r="F106" s="85"/>
      <c r="G106" s="85"/>
      <c r="M106" s="145"/>
    </row>
    <row r="107" spans="2:13" s="128" customFormat="1" x14ac:dyDescent="0.2">
      <c r="B107" s="129"/>
      <c r="C107" s="129"/>
      <c r="D107" s="129"/>
      <c r="E107" s="85"/>
      <c r="F107" s="85"/>
      <c r="G107" s="85"/>
      <c r="M107" s="145"/>
    </row>
    <row r="108" spans="2:13" s="128" customFormat="1" x14ac:dyDescent="0.2">
      <c r="B108" s="129"/>
      <c r="C108" s="129"/>
      <c r="D108" s="129"/>
      <c r="E108" s="85"/>
      <c r="F108" s="85"/>
      <c r="G108" s="85"/>
      <c r="M108" s="145"/>
    </row>
    <row r="109" spans="2:13" s="128" customFormat="1" x14ac:dyDescent="0.2">
      <c r="B109" s="129"/>
      <c r="C109" s="129"/>
      <c r="D109" s="129"/>
      <c r="E109" s="85"/>
      <c r="F109" s="85"/>
      <c r="G109" s="85"/>
      <c r="M109" s="145"/>
    </row>
    <row r="110" spans="2:13" s="128" customFormat="1" x14ac:dyDescent="0.2">
      <c r="B110" s="129"/>
      <c r="C110" s="129"/>
      <c r="D110" s="129"/>
      <c r="E110" s="85"/>
      <c r="F110" s="85"/>
      <c r="G110" s="85"/>
      <c r="M110" s="145"/>
    </row>
    <row r="111" spans="2:13" s="128" customFormat="1" x14ac:dyDescent="0.2">
      <c r="B111" s="129"/>
      <c r="C111" s="129"/>
      <c r="D111" s="129"/>
      <c r="E111" s="85"/>
      <c r="F111" s="85"/>
      <c r="G111" s="85"/>
      <c r="M111" s="145"/>
    </row>
    <row r="112" spans="2:13" s="128" customFormat="1" x14ac:dyDescent="0.2">
      <c r="B112" s="129"/>
      <c r="C112" s="129"/>
      <c r="D112" s="129"/>
      <c r="E112" s="85"/>
      <c r="F112" s="85"/>
      <c r="G112" s="85"/>
      <c r="M112" s="145"/>
    </row>
    <row r="113" spans="2:13" s="128" customFormat="1" x14ac:dyDescent="0.2">
      <c r="B113" s="129"/>
      <c r="C113" s="129"/>
      <c r="D113" s="129"/>
      <c r="E113" s="85"/>
      <c r="F113" s="85"/>
      <c r="G113" s="85"/>
      <c r="M113" s="145"/>
    </row>
    <row r="114" spans="2:13" s="128" customFormat="1" x14ac:dyDescent="0.2">
      <c r="B114" s="129"/>
      <c r="C114" s="129"/>
      <c r="D114" s="129"/>
      <c r="E114" s="85"/>
      <c r="F114" s="85"/>
      <c r="G114" s="85"/>
      <c r="M114" s="145"/>
    </row>
    <row r="115" spans="2:13" s="128" customFormat="1" x14ac:dyDescent="0.2">
      <c r="B115" s="129"/>
      <c r="C115" s="129"/>
      <c r="D115" s="129"/>
      <c r="E115" s="85"/>
      <c r="F115" s="85"/>
      <c r="G115" s="85"/>
      <c r="M115" s="145"/>
    </row>
    <row r="116" spans="2:13" s="128" customFormat="1" x14ac:dyDescent="0.2">
      <c r="B116" s="129"/>
      <c r="C116" s="129"/>
      <c r="D116" s="129"/>
      <c r="E116" s="85"/>
      <c r="F116" s="85"/>
      <c r="G116" s="85"/>
      <c r="M116" s="145"/>
    </row>
    <row r="117" spans="2:13" s="128" customFormat="1" x14ac:dyDescent="0.2">
      <c r="B117" s="129"/>
      <c r="C117" s="129"/>
      <c r="D117" s="129"/>
      <c r="E117" s="85"/>
      <c r="F117" s="85"/>
      <c r="G117" s="85"/>
      <c r="M117" s="145"/>
    </row>
    <row r="118" spans="2:13" s="128" customFormat="1" x14ac:dyDescent="0.2">
      <c r="B118" s="129"/>
      <c r="C118" s="129"/>
      <c r="D118" s="129"/>
      <c r="E118" s="85"/>
      <c r="F118" s="85"/>
      <c r="G118" s="85"/>
      <c r="M118" s="145"/>
    </row>
    <row r="119" spans="2:13" s="128" customFormat="1" x14ac:dyDescent="0.2">
      <c r="B119" s="129"/>
      <c r="C119" s="129"/>
      <c r="D119" s="129"/>
      <c r="E119" s="85"/>
      <c r="F119" s="85"/>
      <c r="G119" s="85"/>
      <c r="M119" s="145"/>
    </row>
    <row r="120" spans="2:13" s="128" customFormat="1" x14ac:dyDescent="0.2">
      <c r="B120" s="129"/>
      <c r="C120" s="129"/>
      <c r="D120" s="129"/>
      <c r="E120" s="85"/>
      <c r="F120" s="85"/>
      <c r="G120" s="85"/>
      <c r="M120" s="145"/>
    </row>
    <row r="121" spans="2:13" s="128" customFormat="1" x14ac:dyDescent="0.2">
      <c r="B121" s="129"/>
      <c r="C121" s="129"/>
      <c r="D121" s="129"/>
      <c r="E121" s="85"/>
      <c r="F121" s="85"/>
      <c r="G121" s="85"/>
      <c r="M121" s="145"/>
    </row>
    <row r="122" spans="2:13" s="128" customFormat="1" x14ac:dyDescent="0.2">
      <c r="B122" s="129"/>
      <c r="C122" s="129"/>
      <c r="D122" s="129"/>
      <c r="E122" s="85"/>
      <c r="F122" s="85"/>
      <c r="G122" s="85"/>
      <c r="M122" s="145"/>
    </row>
    <row r="123" spans="2:13" s="128" customFormat="1" x14ac:dyDescent="0.2">
      <c r="B123" s="129"/>
      <c r="C123" s="129"/>
      <c r="D123" s="129"/>
      <c r="E123" s="85"/>
      <c r="F123" s="85"/>
      <c r="G123" s="85"/>
      <c r="M123" s="145"/>
    </row>
    <row r="124" spans="2:13" s="128" customFormat="1" x14ac:dyDescent="0.2">
      <c r="B124" s="129"/>
      <c r="C124" s="129"/>
      <c r="D124" s="129"/>
      <c r="E124" s="85"/>
      <c r="F124" s="85"/>
      <c r="G124" s="85"/>
      <c r="M124" s="145"/>
    </row>
    <row r="125" spans="2:13" s="128" customFormat="1" x14ac:dyDescent="0.2">
      <c r="B125" s="129"/>
      <c r="C125" s="129"/>
      <c r="D125" s="129"/>
      <c r="E125" s="85"/>
      <c r="F125" s="85"/>
      <c r="G125" s="85"/>
      <c r="M125" s="145"/>
    </row>
    <row r="126" spans="2:13" s="128" customFormat="1" x14ac:dyDescent="0.2">
      <c r="B126" s="129"/>
      <c r="C126" s="129"/>
      <c r="D126" s="129"/>
      <c r="E126" s="85"/>
      <c r="F126" s="85"/>
      <c r="G126" s="85"/>
      <c r="M126" s="145"/>
    </row>
    <row r="127" spans="2:13" s="128" customFormat="1" x14ac:dyDescent="0.2">
      <c r="B127" s="129"/>
      <c r="C127" s="129"/>
      <c r="D127" s="129"/>
      <c r="E127" s="85"/>
      <c r="F127" s="85"/>
      <c r="G127" s="85"/>
      <c r="M127" s="145"/>
    </row>
    <row r="128" spans="2:13" s="128" customFormat="1" x14ac:dyDescent="0.2">
      <c r="B128" s="129"/>
      <c r="C128" s="129"/>
      <c r="D128" s="129"/>
      <c r="E128" s="85"/>
      <c r="F128" s="85"/>
      <c r="G128" s="85"/>
      <c r="M128" s="145"/>
    </row>
    <row r="129" spans="2:13" s="128" customFormat="1" x14ac:dyDescent="0.2">
      <c r="B129" s="129"/>
      <c r="C129" s="129"/>
      <c r="D129" s="129"/>
      <c r="E129" s="85"/>
      <c r="F129" s="85"/>
      <c r="G129" s="85"/>
      <c r="M129" s="145"/>
    </row>
    <row r="130" spans="2:13" s="128" customFormat="1" x14ac:dyDescent="0.2">
      <c r="B130" s="129"/>
      <c r="C130" s="129"/>
      <c r="D130" s="129"/>
      <c r="E130" s="85"/>
      <c r="F130" s="85"/>
      <c r="G130" s="85"/>
      <c r="M130" s="145"/>
    </row>
    <row r="131" spans="2:13" s="128" customFormat="1" x14ac:dyDescent="0.2">
      <c r="B131" s="129"/>
      <c r="C131" s="129"/>
      <c r="D131" s="129"/>
      <c r="E131" s="85"/>
      <c r="F131" s="85"/>
      <c r="G131" s="85"/>
      <c r="M131" s="145"/>
    </row>
    <row r="132" spans="2:13" s="128" customFormat="1" x14ac:dyDescent="0.2">
      <c r="B132" s="129"/>
      <c r="C132" s="129"/>
      <c r="D132" s="129"/>
      <c r="E132" s="85"/>
      <c r="F132" s="85"/>
      <c r="G132" s="85"/>
      <c r="M132" s="145"/>
    </row>
    <row r="133" spans="2:13" s="128" customFormat="1" x14ac:dyDescent="0.2">
      <c r="B133" s="129"/>
      <c r="C133" s="129"/>
      <c r="D133" s="129"/>
      <c r="E133" s="85"/>
      <c r="F133" s="85"/>
      <c r="G133" s="85"/>
      <c r="M133" s="145"/>
    </row>
    <row r="134" spans="2:13" s="128" customFormat="1" x14ac:dyDescent="0.2">
      <c r="B134" s="129"/>
      <c r="C134" s="129"/>
      <c r="D134" s="129"/>
      <c r="E134" s="85"/>
      <c r="F134" s="85"/>
      <c r="G134" s="85"/>
      <c r="M134" s="145"/>
    </row>
    <row r="135" spans="2:13" s="128" customFormat="1" x14ac:dyDescent="0.2">
      <c r="B135" s="129"/>
      <c r="C135" s="129"/>
      <c r="D135" s="129"/>
      <c r="E135" s="85"/>
      <c r="F135" s="85"/>
      <c r="G135" s="85"/>
      <c r="M135" s="145"/>
    </row>
    <row r="136" spans="2:13" s="128" customFormat="1" x14ac:dyDescent="0.2">
      <c r="B136" s="129"/>
      <c r="C136" s="129"/>
      <c r="D136" s="129"/>
      <c r="E136" s="85"/>
      <c r="F136" s="85"/>
      <c r="G136" s="85"/>
      <c r="M136" s="145"/>
    </row>
    <row r="137" spans="2:13" s="128" customFormat="1" x14ac:dyDescent="0.2">
      <c r="B137" s="129"/>
      <c r="C137" s="129"/>
      <c r="D137" s="129"/>
      <c r="E137" s="85"/>
      <c r="F137" s="85"/>
      <c r="G137" s="85"/>
      <c r="M137" s="145"/>
    </row>
    <row r="138" spans="2:13" s="128" customFormat="1" x14ac:dyDescent="0.2">
      <c r="B138" s="129"/>
      <c r="C138" s="129"/>
      <c r="D138" s="129"/>
      <c r="E138" s="85"/>
      <c r="F138" s="85"/>
      <c r="G138" s="85"/>
      <c r="M138" s="145"/>
    </row>
    <row r="139" spans="2:13" s="128" customFormat="1" x14ac:dyDescent="0.2">
      <c r="B139" s="129"/>
      <c r="C139" s="129"/>
      <c r="D139" s="129"/>
      <c r="E139" s="85"/>
      <c r="F139" s="85"/>
      <c r="G139" s="85"/>
      <c r="M139" s="145"/>
    </row>
    <row r="140" spans="2:13" s="128" customFormat="1" x14ac:dyDescent="0.2">
      <c r="B140" s="129"/>
      <c r="C140" s="129"/>
      <c r="D140" s="129"/>
      <c r="E140" s="85"/>
      <c r="F140" s="85"/>
      <c r="G140" s="85"/>
      <c r="M140" s="145"/>
    </row>
    <row r="141" spans="2:13" s="128" customFormat="1" x14ac:dyDescent="0.2">
      <c r="B141" s="129"/>
      <c r="C141" s="129"/>
      <c r="D141" s="129"/>
      <c r="E141" s="85"/>
      <c r="F141" s="85"/>
      <c r="G141" s="85"/>
      <c r="M141" s="145"/>
    </row>
    <row r="142" spans="2:13" s="128" customFormat="1" x14ac:dyDescent="0.2">
      <c r="B142" s="129"/>
      <c r="C142" s="129"/>
      <c r="D142" s="129"/>
      <c r="E142" s="85"/>
      <c r="F142" s="85"/>
      <c r="G142" s="85"/>
      <c r="M142" s="145"/>
    </row>
    <row r="143" spans="2:13" s="128" customFormat="1" x14ac:dyDescent="0.2">
      <c r="B143" s="129"/>
      <c r="C143" s="129"/>
      <c r="D143" s="129"/>
      <c r="E143" s="85"/>
      <c r="F143" s="85"/>
      <c r="G143" s="85"/>
      <c r="M143" s="145"/>
    </row>
    <row r="144" spans="2:13" s="128" customFormat="1" x14ac:dyDescent="0.2">
      <c r="B144" s="129"/>
      <c r="C144" s="129"/>
      <c r="D144" s="129"/>
      <c r="E144" s="85"/>
      <c r="F144" s="85"/>
      <c r="G144" s="85"/>
      <c r="M144" s="145"/>
    </row>
    <row r="145" spans="2:13" s="128" customFormat="1" x14ac:dyDescent="0.2">
      <c r="B145" s="129"/>
      <c r="C145" s="129"/>
      <c r="D145" s="129"/>
      <c r="E145" s="85"/>
      <c r="F145" s="85"/>
      <c r="G145" s="85"/>
      <c r="M145" s="145"/>
    </row>
    <row r="146" spans="2:13" s="128" customFormat="1" x14ac:dyDescent="0.2">
      <c r="B146" s="129"/>
      <c r="C146" s="129"/>
      <c r="D146" s="129"/>
      <c r="E146" s="85"/>
      <c r="F146" s="85"/>
      <c r="G146" s="85"/>
      <c r="M146" s="145"/>
    </row>
    <row r="147" spans="2:13" s="128" customFormat="1" x14ac:dyDescent="0.2">
      <c r="B147" s="129"/>
      <c r="C147" s="129"/>
      <c r="D147" s="129"/>
      <c r="E147" s="85"/>
      <c r="F147" s="85"/>
      <c r="G147" s="85"/>
      <c r="M147" s="145"/>
    </row>
    <row r="148" spans="2:13" s="128" customFormat="1" x14ac:dyDescent="0.2">
      <c r="B148" s="129"/>
      <c r="C148" s="129"/>
      <c r="D148" s="129"/>
      <c r="E148" s="85"/>
      <c r="F148" s="85"/>
      <c r="G148" s="85"/>
      <c r="M148" s="145"/>
    </row>
    <row r="149" spans="2:13" s="128" customFormat="1" x14ac:dyDescent="0.2">
      <c r="B149" s="129"/>
      <c r="C149" s="129"/>
      <c r="D149" s="129"/>
      <c r="E149" s="85"/>
      <c r="F149" s="85"/>
      <c r="G149" s="85"/>
      <c r="M149" s="145"/>
    </row>
    <row r="150" spans="2:13" s="128" customFormat="1" x14ac:dyDescent="0.2">
      <c r="B150" s="129"/>
      <c r="C150" s="129"/>
      <c r="D150" s="129"/>
      <c r="E150" s="85"/>
      <c r="F150" s="85"/>
      <c r="G150" s="85"/>
      <c r="M150" s="145"/>
    </row>
    <row r="151" spans="2:13" s="128" customFormat="1" x14ac:dyDescent="0.2">
      <c r="B151" s="129"/>
      <c r="C151" s="129"/>
      <c r="D151" s="129"/>
      <c r="E151" s="85"/>
      <c r="F151" s="85"/>
      <c r="G151" s="85"/>
      <c r="M151" s="145"/>
    </row>
    <row r="152" spans="2:13" s="128" customFormat="1" x14ac:dyDescent="0.2">
      <c r="B152" s="129"/>
      <c r="C152" s="129"/>
      <c r="D152" s="129"/>
      <c r="E152" s="85"/>
      <c r="F152" s="85"/>
      <c r="G152" s="85"/>
      <c r="M152" s="145"/>
    </row>
    <row r="153" spans="2:13" s="128" customFormat="1" x14ac:dyDescent="0.2">
      <c r="B153" s="129"/>
      <c r="C153" s="129"/>
      <c r="D153" s="129"/>
      <c r="E153" s="85"/>
      <c r="F153" s="85"/>
      <c r="G153" s="85"/>
      <c r="M153" s="145"/>
    </row>
    <row r="154" spans="2:13" s="128" customFormat="1" x14ac:dyDescent="0.2">
      <c r="B154" s="129"/>
      <c r="C154" s="129"/>
      <c r="D154" s="129"/>
      <c r="E154" s="85"/>
      <c r="F154" s="85"/>
      <c r="G154" s="85"/>
      <c r="M154" s="145"/>
    </row>
    <row r="155" spans="2:13" s="128" customFormat="1" x14ac:dyDescent="0.2">
      <c r="B155" s="129"/>
      <c r="C155" s="129"/>
      <c r="D155" s="129"/>
      <c r="E155" s="85"/>
      <c r="F155" s="85"/>
      <c r="G155" s="85"/>
      <c r="M155" s="145"/>
    </row>
    <row r="156" spans="2:13" s="128" customFormat="1" x14ac:dyDescent="0.2">
      <c r="B156" s="129"/>
      <c r="C156" s="129"/>
      <c r="D156" s="129"/>
      <c r="E156" s="85"/>
      <c r="F156" s="85"/>
      <c r="G156" s="85"/>
      <c r="M156" s="145"/>
    </row>
    <row r="157" spans="2:13" s="128" customFormat="1" x14ac:dyDescent="0.2">
      <c r="B157" s="129"/>
      <c r="C157" s="129"/>
      <c r="D157" s="129"/>
      <c r="E157" s="85"/>
      <c r="F157" s="85"/>
      <c r="G157" s="85"/>
      <c r="M157" s="145"/>
    </row>
    <row r="158" spans="2:13" s="128" customFormat="1" x14ac:dyDescent="0.2">
      <c r="B158" s="129"/>
      <c r="C158" s="129"/>
      <c r="D158" s="129"/>
      <c r="E158" s="85"/>
      <c r="F158" s="85"/>
      <c r="G158" s="85"/>
      <c r="M158" s="145"/>
    </row>
    <row r="159" spans="2:13" s="128" customFormat="1" x14ac:dyDescent="0.2">
      <c r="B159" s="129"/>
      <c r="C159" s="129"/>
      <c r="D159" s="129"/>
      <c r="E159" s="85"/>
      <c r="F159" s="85"/>
      <c r="G159" s="85"/>
      <c r="M159" s="145"/>
    </row>
    <row r="160" spans="2:13" s="128" customFormat="1" x14ac:dyDescent="0.2">
      <c r="B160" s="129"/>
      <c r="C160" s="129"/>
      <c r="D160" s="129"/>
      <c r="E160" s="85"/>
      <c r="F160" s="85"/>
      <c r="G160" s="85"/>
      <c r="M160" s="145"/>
    </row>
    <row r="161" spans="2:13" s="128" customFormat="1" x14ac:dyDescent="0.2">
      <c r="B161" s="129"/>
      <c r="C161" s="129"/>
      <c r="D161" s="129"/>
      <c r="E161" s="85"/>
      <c r="F161" s="85"/>
      <c r="G161" s="85"/>
      <c r="M161" s="145"/>
    </row>
    <row r="162" spans="2:13" s="128" customFormat="1" x14ac:dyDescent="0.2">
      <c r="B162" s="129"/>
      <c r="C162" s="129"/>
      <c r="D162" s="129"/>
      <c r="E162" s="85"/>
      <c r="F162" s="85"/>
      <c r="G162" s="85"/>
      <c r="M162" s="145"/>
    </row>
    <row r="163" spans="2:13" s="128" customFormat="1" x14ac:dyDescent="0.2">
      <c r="B163" s="129"/>
      <c r="C163" s="129"/>
      <c r="D163" s="129"/>
      <c r="E163" s="85"/>
      <c r="F163" s="85"/>
      <c r="G163" s="85"/>
      <c r="M163" s="145"/>
    </row>
    <row r="164" spans="2:13" s="128" customFormat="1" x14ac:dyDescent="0.2">
      <c r="B164" s="129"/>
      <c r="C164" s="129"/>
      <c r="D164" s="129"/>
      <c r="E164" s="85"/>
      <c r="F164" s="85"/>
      <c r="G164" s="85"/>
      <c r="M164" s="145"/>
    </row>
    <row r="165" spans="2:13" s="128" customFormat="1" x14ac:dyDescent="0.2">
      <c r="B165" s="129"/>
      <c r="C165" s="129"/>
      <c r="D165" s="129"/>
      <c r="E165" s="85"/>
      <c r="F165" s="85"/>
      <c r="G165" s="85"/>
      <c r="M165" s="145"/>
    </row>
    <row r="166" spans="2:13" s="128" customFormat="1" x14ac:dyDescent="0.2">
      <c r="B166" s="129"/>
      <c r="C166" s="129"/>
      <c r="D166" s="129"/>
      <c r="E166" s="85"/>
      <c r="F166" s="85"/>
      <c r="G166" s="85"/>
      <c r="M166" s="145"/>
    </row>
    <row r="167" spans="2:13" s="128" customFormat="1" x14ac:dyDescent="0.2">
      <c r="B167" s="129"/>
      <c r="C167" s="129"/>
      <c r="D167" s="129"/>
      <c r="E167" s="85"/>
      <c r="F167" s="85"/>
      <c r="G167" s="85"/>
      <c r="M167" s="145"/>
    </row>
    <row r="168" spans="2:13" s="128" customFormat="1" x14ac:dyDescent="0.2">
      <c r="B168" s="129"/>
      <c r="C168" s="129"/>
      <c r="D168" s="129"/>
      <c r="E168" s="85"/>
      <c r="F168" s="85"/>
      <c r="G168" s="85"/>
      <c r="M168" s="145"/>
    </row>
    <row r="169" spans="2:13" s="128" customFormat="1" x14ac:dyDescent="0.2">
      <c r="B169" s="129"/>
      <c r="C169" s="129"/>
      <c r="D169" s="129"/>
      <c r="E169" s="85"/>
      <c r="F169" s="85"/>
      <c r="G169" s="85"/>
      <c r="M169" s="145"/>
    </row>
    <row r="170" spans="2:13" s="128" customFormat="1" x14ac:dyDescent="0.2">
      <c r="B170" s="129"/>
      <c r="C170" s="129"/>
      <c r="D170" s="129"/>
      <c r="E170" s="85"/>
      <c r="F170" s="85"/>
      <c r="G170" s="85"/>
      <c r="M170" s="145"/>
    </row>
    <row r="171" spans="2:13" s="128" customFormat="1" x14ac:dyDescent="0.2">
      <c r="B171" s="129"/>
      <c r="C171" s="129"/>
      <c r="D171" s="129"/>
      <c r="E171" s="85"/>
      <c r="F171" s="85"/>
      <c r="G171" s="85"/>
      <c r="M171" s="145"/>
    </row>
    <row r="172" spans="2:13" s="128" customFormat="1" x14ac:dyDescent="0.2">
      <c r="B172" s="129"/>
      <c r="C172" s="129"/>
      <c r="D172" s="129"/>
      <c r="E172" s="85"/>
      <c r="F172" s="85"/>
      <c r="G172" s="85"/>
      <c r="M172" s="145"/>
    </row>
    <row r="173" spans="2:13" s="128" customFormat="1" x14ac:dyDescent="0.2">
      <c r="B173" s="129"/>
      <c r="C173" s="129"/>
      <c r="D173" s="129"/>
      <c r="E173" s="85"/>
      <c r="F173" s="85"/>
      <c r="G173" s="85"/>
      <c r="M173" s="145"/>
    </row>
    <row r="174" spans="2:13" s="128" customFormat="1" x14ac:dyDescent="0.2">
      <c r="B174" s="129"/>
      <c r="C174" s="129"/>
      <c r="D174" s="129"/>
      <c r="E174" s="85"/>
      <c r="F174" s="85"/>
      <c r="G174" s="85"/>
      <c r="M174" s="145"/>
    </row>
    <row r="175" spans="2:13" s="128" customFormat="1" x14ac:dyDescent="0.2">
      <c r="B175" s="129"/>
      <c r="C175" s="129"/>
      <c r="D175" s="129"/>
      <c r="E175" s="85"/>
      <c r="F175" s="85"/>
      <c r="G175" s="85"/>
      <c r="M175" s="145"/>
    </row>
    <row r="176" spans="2:13" s="128" customFormat="1" x14ac:dyDescent="0.2">
      <c r="B176" s="129"/>
      <c r="C176" s="129"/>
      <c r="D176" s="129"/>
      <c r="E176" s="85"/>
      <c r="F176" s="85"/>
      <c r="G176" s="85"/>
      <c r="M176" s="145"/>
    </row>
    <row r="177" spans="2:13" s="128" customFormat="1" x14ac:dyDescent="0.2">
      <c r="B177" s="129"/>
      <c r="C177" s="129"/>
      <c r="D177" s="129"/>
      <c r="E177" s="85"/>
      <c r="F177" s="85"/>
      <c r="G177" s="85"/>
      <c r="M177" s="145"/>
    </row>
    <row r="178" spans="2:13" s="128" customFormat="1" x14ac:dyDescent="0.2">
      <c r="B178" s="129"/>
      <c r="C178" s="129"/>
      <c r="D178" s="129"/>
      <c r="E178" s="85"/>
      <c r="F178" s="85"/>
      <c r="G178" s="85"/>
      <c r="M178" s="145"/>
    </row>
    <row r="179" spans="2:13" s="128" customFormat="1" x14ac:dyDescent="0.2">
      <c r="B179" s="129"/>
      <c r="C179" s="129"/>
      <c r="D179" s="129"/>
      <c r="E179" s="85"/>
      <c r="F179" s="85"/>
      <c r="G179" s="85"/>
      <c r="M179" s="145"/>
    </row>
    <row r="180" spans="2:13" s="128" customFormat="1" x14ac:dyDescent="0.2">
      <c r="B180" s="129"/>
      <c r="C180" s="129"/>
      <c r="D180" s="129"/>
      <c r="E180" s="85"/>
      <c r="F180" s="85"/>
      <c r="G180" s="85"/>
      <c r="M180" s="145"/>
    </row>
    <row r="181" spans="2:13" s="128" customFormat="1" x14ac:dyDescent="0.2">
      <c r="B181" s="129"/>
      <c r="C181" s="129"/>
      <c r="D181" s="129"/>
      <c r="E181" s="85"/>
      <c r="F181" s="85"/>
      <c r="G181" s="85"/>
      <c r="M181" s="145"/>
    </row>
    <row r="182" spans="2:13" s="128" customFormat="1" x14ac:dyDescent="0.2">
      <c r="B182" s="129"/>
      <c r="C182" s="129"/>
      <c r="D182" s="129"/>
      <c r="E182" s="85"/>
      <c r="F182" s="85"/>
      <c r="G182" s="85"/>
      <c r="M182" s="145"/>
    </row>
    <row r="183" spans="2:13" s="128" customFormat="1" x14ac:dyDescent="0.2">
      <c r="B183" s="129"/>
      <c r="C183" s="129"/>
      <c r="D183" s="129"/>
      <c r="E183" s="85"/>
      <c r="F183" s="85"/>
      <c r="G183" s="85"/>
      <c r="M183" s="145"/>
    </row>
    <row r="184" spans="2:13" s="128" customFormat="1" x14ac:dyDescent="0.2">
      <c r="B184" s="129"/>
      <c r="C184" s="129"/>
      <c r="D184" s="129"/>
      <c r="E184" s="85"/>
      <c r="F184" s="85"/>
      <c r="G184" s="85"/>
      <c r="M184" s="145"/>
    </row>
    <row r="185" spans="2:13" s="128" customFormat="1" x14ac:dyDescent="0.2">
      <c r="B185" s="129"/>
      <c r="C185" s="129"/>
      <c r="D185" s="129"/>
      <c r="E185" s="85"/>
      <c r="F185" s="85"/>
      <c r="G185" s="85"/>
      <c r="M185" s="145"/>
    </row>
    <row r="186" spans="2:13" s="128" customFormat="1" x14ac:dyDescent="0.2">
      <c r="B186" s="129"/>
      <c r="C186" s="129"/>
      <c r="D186" s="129"/>
      <c r="E186" s="85"/>
      <c r="F186" s="85"/>
      <c r="G186" s="85"/>
      <c r="M186" s="145"/>
    </row>
    <row r="187" spans="2:13" s="128" customFormat="1" x14ac:dyDescent="0.2">
      <c r="B187" s="129"/>
      <c r="C187" s="129"/>
      <c r="D187" s="129"/>
      <c r="E187" s="85"/>
      <c r="F187" s="85"/>
      <c r="G187" s="85"/>
      <c r="M187" s="145"/>
    </row>
    <row r="188" spans="2:13" s="128" customFormat="1" x14ac:dyDescent="0.2">
      <c r="B188" s="129"/>
      <c r="C188" s="129"/>
      <c r="D188" s="129"/>
      <c r="E188" s="85"/>
      <c r="F188" s="85"/>
      <c r="G188" s="85"/>
      <c r="M188" s="145"/>
    </row>
    <row r="189" spans="2:13" s="128" customFormat="1" x14ac:dyDescent="0.2">
      <c r="B189" s="129"/>
      <c r="C189" s="129"/>
      <c r="D189" s="129"/>
      <c r="E189" s="85"/>
      <c r="F189" s="85"/>
      <c r="G189" s="85"/>
      <c r="M189" s="145"/>
    </row>
    <row r="190" spans="2:13" s="128" customFormat="1" x14ac:dyDescent="0.2">
      <c r="B190" s="129"/>
      <c r="C190" s="129"/>
      <c r="D190" s="129"/>
      <c r="E190" s="85"/>
      <c r="F190" s="85"/>
      <c r="G190" s="85"/>
      <c r="M190" s="145"/>
    </row>
    <row r="191" spans="2:13" s="128" customFormat="1" x14ac:dyDescent="0.2">
      <c r="B191" s="129"/>
      <c r="C191" s="129"/>
      <c r="D191" s="129"/>
      <c r="E191" s="85"/>
      <c r="F191" s="85"/>
      <c r="G191" s="85"/>
      <c r="M191" s="145"/>
    </row>
    <row r="192" spans="2:13" s="128" customFormat="1" x14ac:dyDescent="0.2">
      <c r="B192" s="129"/>
      <c r="C192" s="129"/>
      <c r="D192" s="129"/>
      <c r="E192" s="85"/>
      <c r="F192" s="85"/>
      <c r="G192" s="85"/>
      <c r="M192" s="145"/>
    </row>
    <row r="193" spans="2:13" s="128" customFormat="1" x14ac:dyDescent="0.2">
      <c r="B193" s="129"/>
      <c r="C193" s="129"/>
      <c r="D193" s="129"/>
      <c r="E193" s="85"/>
      <c r="F193" s="85"/>
      <c r="G193" s="85"/>
      <c r="M193" s="145"/>
    </row>
    <row r="194" spans="2:13" s="128" customFormat="1" x14ac:dyDescent="0.2">
      <c r="B194" s="129"/>
      <c r="C194" s="129"/>
      <c r="D194" s="129"/>
      <c r="E194" s="85"/>
      <c r="F194" s="85"/>
      <c r="G194" s="85"/>
      <c r="M194" s="145"/>
    </row>
    <row r="195" spans="2:13" s="128" customFormat="1" x14ac:dyDescent="0.2">
      <c r="B195" s="129"/>
      <c r="C195" s="129"/>
      <c r="D195" s="129"/>
      <c r="E195" s="85"/>
      <c r="F195" s="85"/>
      <c r="G195" s="85"/>
      <c r="M195" s="145"/>
    </row>
    <row r="196" spans="2:13" s="128" customFormat="1" x14ac:dyDescent="0.2">
      <c r="B196" s="129"/>
      <c r="C196" s="129"/>
      <c r="D196" s="129"/>
      <c r="E196" s="85"/>
      <c r="F196" s="85"/>
      <c r="G196" s="85"/>
      <c r="M196" s="145"/>
    </row>
    <row r="197" spans="2:13" s="128" customFormat="1" x14ac:dyDescent="0.2">
      <c r="B197" s="129"/>
      <c r="C197" s="129"/>
      <c r="D197" s="129"/>
      <c r="E197" s="85"/>
      <c r="F197" s="85"/>
      <c r="G197" s="85"/>
      <c r="M197" s="145"/>
    </row>
    <row r="198" spans="2:13" s="128" customFormat="1" x14ac:dyDescent="0.2">
      <c r="B198" s="129"/>
      <c r="C198" s="129"/>
      <c r="D198" s="129"/>
      <c r="E198" s="85"/>
      <c r="F198" s="85"/>
      <c r="G198" s="85"/>
      <c r="M198" s="145"/>
    </row>
    <row r="199" spans="2:13" s="128" customFormat="1" x14ac:dyDescent="0.2">
      <c r="B199" s="129"/>
      <c r="C199" s="129"/>
      <c r="D199" s="129"/>
      <c r="E199" s="85"/>
      <c r="F199" s="85"/>
      <c r="G199" s="85"/>
      <c r="M199" s="145"/>
    </row>
    <row r="200" spans="2:13" s="128" customFormat="1" x14ac:dyDescent="0.2">
      <c r="B200" s="129"/>
      <c r="C200" s="129"/>
      <c r="D200" s="129"/>
      <c r="E200" s="85"/>
      <c r="F200" s="85"/>
      <c r="G200" s="85"/>
      <c r="M200" s="145"/>
    </row>
    <row r="201" spans="2:13" s="128" customFormat="1" x14ac:dyDescent="0.2">
      <c r="B201" s="129"/>
      <c r="C201" s="129"/>
      <c r="D201" s="129"/>
      <c r="E201" s="85"/>
      <c r="F201" s="85"/>
      <c r="G201" s="85"/>
      <c r="M201" s="145"/>
    </row>
    <row r="202" spans="2:13" s="128" customFormat="1" x14ac:dyDescent="0.2">
      <c r="B202" s="129"/>
      <c r="C202" s="129"/>
      <c r="D202" s="129"/>
      <c r="E202" s="85"/>
      <c r="F202" s="85"/>
      <c r="G202" s="85"/>
      <c r="M202" s="145"/>
    </row>
    <row r="203" spans="2:13" s="128" customFormat="1" x14ac:dyDescent="0.2">
      <c r="B203" s="129"/>
      <c r="C203" s="129"/>
      <c r="D203" s="129"/>
      <c r="E203" s="85"/>
      <c r="F203" s="85"/>
      <c r="G203" s="85"/>
      <c r="M203" s="145"/>
    </row>
    <row r="204" spans="2:13" s="128" customFormat="1" x14ac:dyDescent="0.2">
      <c r="B204" s="129"/>
      <c r="C204" s="129"/>
      <c r="D204" s="129"/>
      <c r="E204" s="85"/>
      <c r="F204" s="85"/>
      <c r="G204" s="85"/>
      <c r="M204" s="145"/>
    </row>
    <row r="205" spans="2:13" s="128" customFormat="1" x14ac:dyDescent="0.2">
      <c r="B205" s="129"/>
      <c r="C205" s="129"/>
      <c r="D205" s="129"/>
      <c r="E205" s="85"/>
      <c r="F205" s="85"/>
      <c r="G205" s="85"/>
      <c r="M205" s="145"/>
    </row>
    <row r="206" spans="2:13" s="128" customFormat="1" x14ac:dyDescent="0.2">
      <c r="B206" s="129"/>
      <c r="C206" s="129"/>
      <c r="D206" s="129"/>
      <c r="E206" s="85"/>
      <c r="F206" s="85"/>
      <c r="G206" s="85"/>
      <c r="M206" s="145"/>
    </row>
    <row r="207" spans="2:13" s="128" customFormat="1" x14ac:dyDescent="0.2">
      <c r="B207" s="129"/>
      <c r="C207" s="129"/>
      <c r="D207" s="129"/>
      <c r="E207" s="85"/>
      <c r="F207" s="85"/>
      <c r="G207" s="85"/>
      <c r="M207" s="145"/>
    </row>
    <row r="208" spans="2:13" s="128" customFormat="1" x14ac:dyDescent="0.2">
      <c r="B208" s="129"/>
      <c r="C208" s="129"/>
      <c r="D208" s="129"/>
      <c r="E208" s="85"/>
      <c r="F208" s="85"/>
      <c r="G208" s="85"/>
      <c r="M208" s="145"/>
    </row>
    <row r="209" spans="2:13" s="128" customFormat="1" x14ac:dyDescent="0.2">
      <c r="B209" s="129"/>
      <c r="C209" s="129"/>
      <c r="D209" s="129"/>
      <c r="E209" s="85"/>
      <c r="F209" s="85"/>
      <c r="G209" s="85"/>
      <c r="M209" s="145"/>
    </row>
    <row r="210" spans="2:13" s="128" customFormat="1" x14ac:dyDescent="0.2">
      <c r="B210" s="129"/>
      <c r="C210" s="129"/>
      <c r="D210" s="129"/>
      <c r="E210" s="85"/>
      <c r="F210" s="85"/>
      <c r="G210" s="85"/>
      <c r="M210" s="145"/>
    </row>
    <row r="211" spans="2:13" s="128" customFormat="1" x14ac:dyDescent="0.2">
      <c r="B211" s="129"/>
      <c r="C211" s="129"/>
      <c r="D211" s="129"/>
      <c r="E211" s="85"/>
      <c r="F211" s="85"/>
      <c r="G211" s="85"/>
      <c r="M211" s="145"/>
    </row>
    <row r="212" spans="2:13" s="128" customFormat="1" x14ac:dyDescent="0.2">
      <c r="B212" s="129"/>
      <c r="C212" s="129"/>
      <c r="D212" s="129"/>
      <c r="E212" s="85"/>
      <c r="F212" s="85"/>
      <c r="G212" s="85"/>
      <c r="M212" s="145"/>
    </row>
    <row r="213" spans="2:13" s="128" customFormat="1" x14ac:dyDescent="0.2">
      <c r="B213" s="129"/>
      <c r="C213" s="129"/>
      <c r="D213" s="129"/>
      <c r="E213" s="85"/>
      <c r="F213" s="85"/>
      <c r="G213" s="85"/>
      <c r="M213" s="145"/>
    </row>
    <row r="214" spans="2:13" s="128" customFormat="1" x14ac:dyDescent="0.2">
      <c r="B214" s="129"/>
      <c r="C214" s="129"/>
      <c r="D214" s="129"/>
      <c r="E214" s="85"/>
      <c r="F214" s="85"/>
      <c r="G214" s="85"/>
      <c r="M214" s="145"/>
    </row>
    <row r="215" spans="2:13" s="128" customFormat="1" x14ac:dyDescent="0.2">
      <c r="B215" s="129"/>
      <c r="C215" s="129"/>
      <c r="D215" s="129"/>
      <c r="E215" s="85"/>
      <c r="F215" s="85"/>
      <c r="G215" s="85"/>
      <c r="M215" s="145"/>
    </row>
    <row r="216" spans="2:13" s="128" customFormat="1" x14ac:dyDescent="0.2">
      <c r="B216" s="129"/>
      <c r="C216" s="129"/>
      <c r="D216" s="129"/>
      <c r="E216" s="85"/>
      <c r="F216" s="85"/>
      <c r="G216" s="85"/>
      <c r="M216" s="145"/>
    </row>
    <row r="217" spans="2:13" s="128" customFormat="1" x14ac:dyDescent="0.2">
      <c r="B217" s="129"/>
      <c r="C217" s="129"/>
      <c r="D217" s="129"/>
      <c r="E217" s="85"/>
      <c r="F217" s="85"/>
      <c r="G217" s="85"/>
      <c r="M217" s="145"/>
    </row>
    <row r="218" spans="2:13" s="128" customFormat="1" x14ac:dyDescent="0.2">
      <c r="B218" s="129"/>
      <c r="C218" s="129"/>
      <c r="D218" s="129"/>
      <c r="E218" s="85"/>
      <c r="F218" s="85"/>
      <c r="G218" s="85"/>
      <c r="M218" s="145"/>
    </row>
    <row r="219" spans="2:13" s="128" customFormat="1" x14ac:dyDescent="0.2">
      <c r="B219" s="129"/>
      <c r="C219" s="129"/>
      <c r="D219" s="129"/>
      <c r="E219" s="85"/>
      <c r="F219" s="85"/>
      <c r="G219" s="85"/>
      <c r="M219" s="145"/>
    </row>
    <row r="220" spans="2:13" s="128" customFormat="1" x14ac:dyDescent="0.2">
      <c r="B220" s="129"/>
      <c r="C220" s="129"/>
      <c r="D220" s="129"/>
      <c r="E220" s="85"/>
      <c r="F220" s="85"/>
      <c r="G220" s="85"/>
      <c r="M220" s="145"/>
    </row>
    <row r="221" spans="2:13" s="128" customFormat="1" x14ac:dyDescent="0.2">
      <c r="B221" s="129"/>
      <c r="C221" s="129"/>
      <c r="D221" s="129"/>
      <c r="E221" s="85"/>
      <c r="F221" s="85"/>
      <c r="G221" s="85"/>
      <c r="M221" s="145"/>
    </row>
    <row r="222" spans="2:13" s="128" customFormat="1" x14ac:dyDescent="0.2">
      <c r="B222" s="129"/>
      <c r="C222" s="129"/>
      <c r="D222" s="129"/>
      <c r="E222" s="85"/>
      <c r="F222" s="85"/>
      <c r="G222" s="85"/>
      <c r="M222" s="145"/>
    </row>
    <row r="223" spans="2:13" s="128" customFormat="1" x14ac:dyDescent="0.2">
      <c r="B223" s="129"/>
      <c r="C223" s="129"/>
      <c r="D223" s="129"/>
      <c r="E223" s="85"/>
      <c r="F223" s="85"/>
      <c r="G223" s="85"/>
      <c r="M223" s="145"/>
    </row>
    <row r="224" spans="2:13" s="128" customFormat="1" x14ac:dyDescent="0.2">
      <c r="B224" s="129"/>
      <c r="C224" s="129"/>
      <c r="D224" s="129"/>
      <c r="E224" s="85"/>
      <c r="F224" s="85"/>
      <c r="G224" s="85"/>
      <c r="M224" s="145"/>
    </row>
    <row r="225" spans="2:13" s="128" customFormat="1" x14ac:dyDescent="0.2">
      <c r="B225" s="129"/>
      <c r="C225" s="129"/>
      <c r="D225" s="129"/>
      <c r="E225" s="85"/>
      <c r="F225" s="85"/>
      <c r="G225" s="85"/>
      <c r="M225" s="145"/>
    </row>
    <row r="226" spans="2:13" s="128" customFormat="1" x14ac:dyDescent="0.2">
      <c r="B226" s="129"/>
      <c r="C226" s="129"/>
      <c r="D226" s="129"/>
      <c r="E226" s="85"/>
      <c r="F226" s="85"/>
      <c r="G226" s="85"/>
      <c r="M226" s="145"/>
    </row>
    <row r="227" spans="2:13" s="128" customFormat="1" hidden="1" x14ac:dyDescent="0.2">
      <c r="B227" s="129"/>
      <c r="C227" s="129"/>
      <c r="D227" s="129"/>
      <c r="E227" s="85"/>
      <c r="F227" s="85"/>
      <c r="G227" s="85"/>
      <c r="M227" s="145"/>
    </row>
    <row r="228" spans="2:13" s="128" customFormat="1" hidden="1" x14ac:dyDescent="0.2">
      <c r="B228" s="129"/>
      <c r="C228" s="129"/>
      <c r="D228" s="129"/>
      <c r="E228" s="85"/>
      <c r="F228" s="85"/>
      <c r="G228" s="85"/>
      <c r="M228" s="145"/>
    </row>
    <row r="229" spans="2:13" s="128" customFormat="1" hidden="1" x14ac:dyDescent="0.2">
      <c r="B229" s="129"/>
      <c r="C229" s="129"/>
      <c r="D229" s="129"/>
      <c r="E229" s="85"/>
      <c r="F229" s="85"/>
      <c r="G229" s="85"/>
      <c r="M229" s="145"/>
    </row>
    <row r="230" spans="2:13" s="128" customFormat="1" hidden="1" x14ac:dyDescent="0.2">
      <c r="B230" s="129"/>
      <c r="C230" s="129"/>
      <c r="D230" s="129"/>
      <c r="E230" s="85"/>
      <c r="F230" s="85"/>
      <c r="G230" s="85"/>
      <c r="M230" s="145"/>
    </row>
    <row r="231" spans="2:13" s="128" customFormat="1" hidden="1" x14ac:dyDescent="0.2">
      <c r="B231" s="129"/>
      <c r="C231" s="129"/>
      <c r="D231" s="129"/>
      <c r="E231" s="85"/>
      <c r="F231" s="85"/>
      <c r="G231" s="85"/>
      <c r="M231" s="145"/>
    </row>
    <row r="232" spans="2:13" s="128" customFormat="1" hidden="1" x14ac:dyDescent="0.2">
      <c r="B232" s="129"/>
      <c r="C232" s="129"/>
      <c r="D232" s="129"/>
      <c r="E232" s="85"/>
      <c r="F232" s="85"/>
      <c r="G232" s="85"/>
      <c r="M232" s="145"/>
    </row>
    <row r="233" spans="2:13" s="128" customFormat="1" hidden="1" x14ac:dyDescent="0.2">
      <c r="B233" s="129"/>
      <c r="C233" s="129"/>
      <c r="D233" s="129"/>
      <c r="E233" s="85"/>
      <c r="F233" s="85"/>
      <c r="G233" s="85"/>
      <c r="M233" s="145"/>
    </row>
    <row r="234" spans="2:13" s="128" customFormat="1" hidden="1" x14ac:dyDescent="0.2">
      <c r="B234" s="129"/>
      <c r="C234" s="129"/>
      <c r="D234" s="129"/>
      <c r="E234" s="85"/>
      <c r="F234" s="85"/>
      <c r="G234" s="85"/>
      <c r="M234" s="145"/>
    </row>
    <row r="235" spans="2:13" s="128" customFormat="1" hidden="1" x14ac:dyDescent="0.2">
      <c r="B235" s="129"/>
      <c r="C235" s="129"/>
      <c r="D235" s="129"/>
      <c r="E235" s="85"/>
      <c r="F235" s="85"/>
      <c r="G235" s="85"/>
      <c r="M235" s="145"/>
    </row>
    <row r="236" spans="2:13" s="128" customFormat="1" hidden="1" x14ac:dyDescent="0.2">
      <c r="B236" s="129"/>
      <c r="C236" s="129"/>
      <c r="D236" s="129"/>
      <c r="E236" s="85"/>
      <c r="F236" s="85"/>
      <c r="G236" s="85"/>
      <c r="M236" s="145"/>
    </row>
    <row r="237" spans="2:13" s="128" customFormat="1" hidden="1" x14ac:dyDescent="0.2">
      <c r="B237" s="129"/>
      <c r="C237" s="129"/>
      <c r="D237" s="129"/>
      <c r="E237" s="85"/>
      <c r="F237" s="85"/>
      <c r="G237" s="85"/>
      <c r="M237" s="145"/>
    </row>
    <row r="238" spans="2:13" s="128" customFormat="1" hidden="1" x14ac:dyDescent="0.2">
      <c r="B238" s="129"/>
      <c r="C238" s="129"/>
      <c r="D238" s="129"/>
      <c r="E238" s="85"/>
      <c r="F238" s="85"/>
      <c r="G238" s="85"/>
      <c r="M238" s="145"/>
    </row>
    <row r="239" spans="2:13" s="128" customFormat="1" hidden="1" x14ac:dyDescent="0.2">
      <c r="B239" s="129"/>
      <c r="C239" s="129"/>
      <c r="D239" s="129"/>
      <c r="E239" s="85"/>
      <c r="F239" s="85"/>
      <c r="G239" s="85"/>
      <c r="M239" s="145"/>
    </row>
    <row r="240" spans="2:13" s="128" customFormat="1" hidden="1" x14ac:dyDescent="0.2">
      <c r="B240" s="129"/>
      <c r="C240" s="129"/>
      <c r="D240" s="129"/>
      <c r="E240" s="85"/>
      <c r="F240" s="85"/>
      <c r="G240" s="85"/>
      <c r="M240" s="145"/>
    </row>
    <row r="241" spans="2:13" s="128" customFormat="1" hidden="1" x14ac:dyDescent="0.2">
      <c r="B241" s="129"/>
      <c r="C241" s="129"/>
      <c r="D241" s="129"/>
      <c r="E241" s="85"/>
      <c r="F241" s="85"/>
      <c r="G241" s="85"/>
      <c r="M241" s="145"/>
    </row>
    <row r="242" spans="2:13" s="128" customFormat="1" hidden="1" x14ac:dyDescent="0.2">
      <c r="B242" s="129"/>
      <c r="C242" s="129"/>
      <c r="D242" s="129"/>
      <c r="E242" s="85"/>
      <c r="F242" s="85"/>
      <c r="G242" s="85"/>
      <c r="M242" s="145"/>
    </row>
    <row r="243" spans="2:13" s="128" customFormat="1" hidden="1" x14ac:dyDescent="0.2">
      <c r="B243" s="129"/>
      <c r="C243" s="129"/>
      <c r="D243" s="129"/>
      <c r="E243" s="85"/>
      <c r="F243" s="85"/>
      <c r="G243" s="85"/>
      <c r="M243" s="145"/>
    </row>
    <row r="244" spans="2:13" s="128" customFormat="1" hidden="1" x14ac:dyDescent="0.2">
      <c r="B244" s="129"/>
      <c r="C244" s="129"/>
      <c r="D244" s="129"/>
      <c r="E244" s="85"/>
      <c r="F244" s="85"/>
      <c r="G244" s="85"/>
      <c r="M244" s="145"/>
    </row>
    <row r="245" spans="2:13" s="128" customFormat="1" hidden="1" x14ac:dyDescent="0.2">
      <c r="B245" s="129"/>
      <c r="C245" s="129"/>
      <c r="D245" s="129"/>
      <c r="E245" s="85"/>
      <c r="F245" s="85"/>
      <c r="G245" s="85"/>
      <c r="M245" s="145"/>
    </row>
    <row r="246" spans="2:13" s="128" customFormat="1" hidden="1" x14ac:dyDescent="0.2">
      <c r="B246" s="129"/>
      <c r="C246" s="129"/>
      <c r="D246" s="129"/>
      <c r="E246" s="85"/>
      <c r="F246" s="85"/>
      <c r="G246" s="85"/>
      <c r="M246" s="145"/>
    </row>
    <row r="247" spans="2:13" s="128" customFormat="1" hidden="1" x14ac:dyDescent="0.2">
      <c r="B247" s="129"/>
      <c r="C247" s="129"/>
      <c r="D247" s="129"/>
      <c r="E247" s="85"/>
      <c r="F247" s="85"/>
      <c r="G247" s="85"/>
      <c r="M247" s="145"/>
    </row>
    <row r="248" spans="2:13" s="128" customFormat="1" hidden="1" x14ac:dyDescent="0.2">
      <c r="B248" s="129"/>
      <c r="C248" s="129"/>
      <c r="D248" s="129"/>
      <c r="E248" s="85"/>
      <c r="F248" s="85"/>
      <c r="G248" s="85"/>
      <c r="M248" s="145"/>
    </row>
    <row r="249" spans="2:13" s="128" customFormat="1" hidden="1" x14ac:dyDescent="0.2">
      <c r="B249" s="129"/>
      <c r="C249" s="129"/>
      <c r="D249" s="129"/>
      <c r="E249" s="85"/>
      <c r="F249" s="85"/>
      <c r="G249" s="85"/>
      <c r="M249" s="145"/>
    </row>
    <row r="250" spans="2:13" s="128" customFormat="1" hidden="1" x14ac:dyDescent="0.2">
      <c r="B250" s="129"/>
      <c r="C250" s="129"/>
      <c r="D250" s="129"/>
      <c r="E250" s="85"/>
      <c r="F250" s="85"/>
      <c r="G250" s="85"/>
      <c r="M250" s="145"/>
    </row>
    <row r="251" spans="2:13" s="128" customFormat="1" hidden="1" x14ac:dyDescent="0.2">
      <c r="B251" s="129"/>
      <c r="C251" s="129"/>
      <c r="D251" s="129"/>
      <c r="E251" s="85"/>
      <c r="F251" s="85"/>
      <c r="G251" s="85"/>
      <c r="M251" s="145"/>
    </row>
    <row r="252" spans="2:13" s="128" customFormat="1" hidden="1" x14ac:dyDescent="0.2">
      <c r="B252" s="129"/>
      <c r="C252" s="129"/>
      <c r="D252" s="129"/>
      <c r="E252" s="85"/>
      <c r="F252" s="85"/>
      <c r="G252" s="85"/>
      <c r="M252" s="145"/>
    </row>
    <row r="253" spans="2:13" s="128" customFormat="1" hidden="1" x14ac:dyDescent="0.2">
      <c r="B253" s="129"/>
      <c r="C253" s="129"/>
      <c r="D253" s="129"/>
      <c r="E253" s="85"/>
      <c r="F253" s="85"/>
      <c r="G253" s="85"/>
      <c r="M253" s="145"/>
    </row>
    <row r="254" spans="2:13" s="128" customFormat="1" hidden="1" x14ac:dyDescent="0.2">
      <c r="B254" s="129"/>
      <c r="C254" s="129"/>
      <c r="D254" s="129"/>
      <c r="E254" s="85"/>
      <c r="F254" s="85"/>
      <c r="G254" s="85"/>
      <c r="M254" s="145"/>
    </row>
    <row r="255" spans="2:13" s="128" customFormat="1" hidden="1" x14ac:dyDescent="0.2">
      <c r="B255" s="129"/>
      <c r="C255" s="129"/>
      <c r="D255" s="129"/>
      <c r="E255" s="85"/>
      <c r="F255" s="85"/>
      <c r="G255" s="85"/>
      <c r="M255" s="145"/>
    </row>
    <row r="256" spans="2:13" s="128" customFormat="1" hidden="1" x14ac:dyDescent="0.2">
      <c r="B256" s="129"/>
      <c r="C256" s="129"/>
      <c r="D256" s="129"/>
      <c r="E256" s="85"/>
      <c r="F256" s="85"/>
      <c r="G256" s="85"/>
      <c r="M256" s="145"/>
    </row>
    <row r="257" spans="2:13" s="128" customFormat="1" hidden="1" x14ac:dyDescent="0.2">
      <c r="B257" s="129"/>
      <c r="C257" s="129"/>
      <c r="D257" s="129"/>
      <c r="E257" s="85"/>
      <c r="F257" s="85"/>
      <c r="G257" s="85"/>
      <c r="M257" s="145"/>
    </row>
    <row r="258" spans="2:13" s="128" customFormat="1" hidden="1" x14ac:dyDescent="0.2">
      <c r="B258" s="129"/>
      <c r="C258" s="129"/>
      <c r="D258" s="129"/>
      <c r="E258" s="85"/>
      <c r="F258" s="85"/>
      <c r="G258" s="85"/>
      <c r="M258" s="145"/>
    </row>
    <row r="259" spans="2:13" s="128" customFormat="1" hidden="1" x14ac:dyDescent="0.2">
      <c r="B259" s="129"/>
      <c r="C259" s="129"/>
      <c r="D259" s="129"/>
      <c r="E259" s="85"/>
      <c r="F259" s="85"/>
      <c r="G259" s="85"/>
      <c r="M259" s="145"/>
    </row>
    <row r="260" spans="2:13" s="128" customFormat="1" hidden="1" x14ac:dyDescent="0.2">
      <c r="B260" s="129"/>
      <c r="C260" s="129"/>
      <c r="D260" s="129"/>
      <c r="E260" s="85"/>
      <c r="F260" s="85"/>
      <c r="G260" s="85"/>
      <c r="M260" s="145"/>
    </row>
    <row r="261" spans="2:13" s="128" customFormat="1" hidden="1" x14ac:dyDescent="0.2">
      <c r="B261" s="129"/>
      <c r="C261" s="129"/>
      <c r="D261" s="129"/>
      <c r="E261" s="85"/>
      <c r="F261" s="85"/>
      <c r="G261" s="85"/>
      <c r="M261" s="145"/>
    </row>
    <row r="262" spans="2:13" s="128" customFormat="1" hidden="1" x14ac:dyDescent="0.2">
      <c r="B262" s="129"/>
      <c r="C262" s="129"/>
      <c r="D262" s="129"/>
      <c r="E262" s="85"/>
      <c r="F262" s="85"/>
      <c r="G262" s="85"/>
      <c r="M262" s="145"/>
    </row>
    <row r="263" spans="2:13" s="128" customFormat="1" hidden="1" x14ac:dyDescent="0.2">
      <c r="B263" s="129"/>
      <c r="C263" s="129"/>
      <c r="D263" s="129"/>
      <c r="E263" s="85"/>
      <c r="F263" s="85"/>
      <c r="G263" s="85"/>
      <c r="M263" s="145"/>
    </row>
    <row r="264" spans="2:13" s="128" customFormat="1" hidden="1" x14ac:dyDescent="0.2">
      <c r="B264" s="129"/>
      <c r="C264" s="129"/>
      <c r="D264" s="129"/>
      <c r="E264" s="85"/>
      <c r="F264" s="85"/>
      <c r="G264" s="85"/>
      <c r="M264" s="145"/>
    </row>
    <row r="265" spans="2:13" s="128" customFormat="1" hidden="1" x14ac:dyDescent="0.2">
      <c r="B265" s="129"/>
      <c r="C265" s="129"/>
      <c r="D265" s="129"/>
      <c r="E265" s="85"/>
      <c r="F265" s="85"/>
      <c r="G265" s="85"/>
      <c r="M265" s="145"/>
    </row>
    <row r="266" spans="2:13" s="128" customFormat="1" hidden="1" x14ac:dyDescent="0.2">
      <c r="B266" s="129"/>
      <c r="C266" s="129"/>
      <c r="D266" s="129"/>
      <c r="E266" s="85"/>
      <c r="F266" s="85"/>
      <c r="G266" s="85"/>
      <c r="M266" s="145"/>
    </row>
    <row r="267" spans="2:13" s="128" customFormat="1" hidden="1" x14ac:dyDescent="0.2">
      <c r="B267" s="129"/>
      <c r="C267" s="129"/>
      <c r="D267" s="129"/>
      <c r="E267" s="85"/>
      <c r="F267" s="85"/>
      <c r="G267" s="85"/>
      <c r="M267" s="145"/>
    </row>
    <row r="268" spans="2:13" s="128" customFormat="1" hidden="1" x14ac:dyDescent="0.2">
      <c r="B268" s="129"/>
      <c r="C268" s="129"/>
      <c r="D268" s="129"/>
      <c r="E268" s="85"/>
      <c r="F268" s="85"/>
      <c r="G268" s="85"/>
      <c r="M268" s="145"/>
    </row>
    <row r="269" spans="2:13" s="128" customFormat="1" hidden="1" x14ac:dyDescent="0.2">
      <c r="B269" s="129"/>
      <c r="C269" s="129"/>
      <c r="D269" s="129"/>
      <c r="E269" s="85"/>
      <c r="F269" s="85"/>
      <c r="G269" s="85"/>
      <c r="M269" s="145"/>
    </row>
    <row r="270" spans="2:13" s="128" customFormat="1" hidden="1" x14ac:dyDescent="0.2">
      <c r="B270" s="129"/>
      <c r="C270" s="129"/>
      <c r="D270" s="129"/>
      <c r="E270" s="85"/>
      <c r="F270" s="85"/>
      <c r="G270" s="85"/>
      <c r="M270" s="145"/>
    </row>
    <row r="271" spans="2:13" s="128" customFormat="1" hidden="1" x14ac:dyDescent="0.2">
      <c r="B271" s="129"/>
      <c r="C271" s="129"/>
      <c r="D271" s="129"/>
      <c r="E271" s="85"/>
      <c r="F271" s="85"/>
      <c r="G271" s="85"/>
      <c r="M271" s="145"/>
    </row>
    <row r="272" spans="2:13" s="128" customFormat="1" hidden="1" x14ac:dyDescent="0.2">
      <c r="B272" s="129"/>
      <c r="C272" s="129"/>
      <c r="D272" s="129"/>
      <c r="E272" s="85"/>
      <c r="F272" s="85"/>
      <c r="G272" s="85"/>
      <c r="M272" s="145"/>
    </row>
    <row r="273" spans="2:13" s="128" customFormat="1" hidden="1" x14ac:dyDescent="0.2">
      <c r="B273" s="129"/>
      <c r="C273" s="129"/>
      <c r="D273" s="129"/>
      <c r="E273" s="85"/>
      <c r="F273" s="85"/>
      <c r="G273" s="85"/>
      <c r="M273" s="145"/>
    </row>
    <row r="274" spans="2:13" s="128" customFormat="1" hidden="1" x14ac:dyDescent="0.2">
      <c r="B274" s="129"/>
      <c r="C274" s="129"/>
      <c r="D274" s="129"/>
      <c r="E274" s="85"/>
      <c r="F274" s="85"/>
      <c r="G274" s="85"/>
      <c r="M274" s="145"/>
    </row>
    <row r="275" spans="2:13" s="128" customFormat="1" hidden="1" x14ac:dyDescent="0.2">
      <c r="B275" s="129"/>
      <c r="C275" s="129"/>
      <c r="D275" s="129"/>
      <c r="E275" s="85"/>
      <c r="F275" s="85"/>
      <c r="G275" s="85"/>
      <c r="M275" s="145"/>
    </row>
    <row r="276" spans="2:13" s="128" customFormat="1" hidden="1" x14ac:dyDescent="0.2">
      <c r="B276" s="129"/>
      <c r="C276" s="129"/>
      <c r="D276" s="129"/>
      <c r="E276" s="85"/>
      <c r="F276" s="85"/>
      <c r="G276" s="85"/>
      <c r="M276" s="145"/>
    </row>
    <row r="277" spans="2:13" s="128" customFormat="1" hidden="1" x14ac:dyDescent="0.2">
      <c r="B277" s="129"/>
      <c r="C277" s="129"/>
      <c r="D277" s="129"/>
      <c r="E277" s="85"/>
      <c r="F277" s="85"/>
      <c r="G277" s="85"/>
      <c r="M277" s="145"/>
    </row>
    <row r="278" spans="2:13" s="128" customFormat="1" hidden="1" x14ac:dyDescent="0.2">
      <c r="B278" s="129"/>
      <c r="C278" s="129"/>
      <c r="D278" s="129"/>
      <c r="E278" s="85"/>
      <c r="F278" s="85"/>
      <c r="G278" s="85"/>
      <c r="M278" s="145"/>
    </row>
    <row r="279" spans="2:13" s="128" customFormat="1" hidden="1" x14ac:dyDescent="0.2">
      <c r="B279" s="129"/>
      <c r="C279" s="129"/>
      <c r="D279" s="129"/>
      <c r="E279" s="85"/>
      <c r="F279" s="85"/>
      <c r="G279" s="85"/>
      <c r="M279" s="145"/>
    </row>
    <row r="280" spans="2:13" s="128" customFormat="1" hidden="1" x14ac:dyDescent="0.2">
      <c r="B280" s="129"/>
      <c r="C280" s="129"/>
      <c r="D280" s="129"/>
      <c r="E280" s="85"/>
      <c r="F280" s="85"/>
      <c r="G280" s="85"/>
      <c r="M280" s="145"/>
    </row>
    <row r="281" spans="2:13" s="128" customFormat="1" hidden="1" x14ac:dyDescent="0.2">
      <c r="B281" s="129"/>
      <c r="C281" s="129"/>
      <c r="D281" s="129"/>
      <c r="E281" s="85"/>
      <c r="F281" s="85"/>
      <c r="G281" s="85"/>
      <c r="M281" s="145"/>
    </row>
    <row r="282" spans="2:13" s="128" customFormat="1" hidden="1" x14ac:dyDescent="0.2">
      <c r="B282" s="129"/>
      <c r="C282" s="129"/>
      <c r="D282" s="129"/>
      <c r="E282" s="85"/>
      <c r="F282" s="85"/>
      <c r="G282" s="85"/>
      <c r="M282" s="145"/>
    </row>
    <row r="283" spans="2:13" s="128" customFormat="1" hidden="1" x14ac:dyDescent="0.2">
      <c r="B283" s="129"/>
      <c r="C283" s="129"/>
      <c r="D283" s="129"/>
      <c r="E283" s="85"/>
      <c r="F283" s="85"/>
      <c r="G283" s="85"/>
      <c r="M283" s="145"/>
    </row>
    <row r="284" spans="2:13" s="128" customFormat="1" hidden="1" x14ac:dyDescent="0.2">
      <c r="B284" s="129"/>
      <c r="C284" s="129"/>
      <c r="D284" s="129"/>
      <c r="E284" s="85"/>
      <c r="F284" s="85"/>
      <c r="G284" s="85"/>
      <c r="M284" s="145"/>
    </row>
    <row r="285" spans="2:13" s="128" customFormat="1" hidden="1" x14ac:dyDescent="0.2">
      <c r="B285" s="129"/>
      <c r="C285" s="129"/>
      <c r="D285" s="129"/>
      <c r="E285" s="85"/>
      <c r="F285" s="85"/>
      <c r="G285" s="85"/>
      <c r="M285" s="145"/>
    </row>
    <row r="286" spans="2:13" s="128" customFormat="1" hidden="1" x14ac:dyDescent="0.2">
      <c r="B286" s="129"/>
      <c r="C286" s="129"/>
      <c r="D286" s="129"/>
      <c r="E286" s="85"/>
      <c r="F286" s="85"/>
      <c r="G286" s="85"/>
      <c r="M286" s="145"/>
    </row>
    <row r="287" spans="2:13" s="128" customFormat="1" hidden="1" x14ac:dyDescent="0.2">
      <c r="B287" s="129"/>
      <c r="C287" s="129"/>
      <c r="D287" s="129"/>
      <c r="E287" s="85"/>
      <c r="F287" s="85"/>
      <c r="G287" s="85"/>
      <c r="M287" s="145"/>
    </row>
    <row r="288" spans="2:13" s="128" customFormat="1" hidden="1" x14ac:dyDescent="0.2">
      <c r="B288" s="129"/>
      <c r="C288" s="129"/>
      <c r="D288" s="129"/>
      <c r="E288" s="85"/>
      <c r="F288" s="85"/>
      <c r="G288" s="85"/>
      <c r="H288" s="85"/>
      <c r="I288" s="85"/>
      <c r="J288" s="85"/>
      <c r="K288" s="85"/>
      <c r="M288" s="145"/>
    </row>
    <row r="289" spans="2:13" s="128" customFormat="1" hidden="1" x14ac:dyDescent="0.2">
      <c r="B289" s="129"/>
      <c r="C289" s="129"/>
      <c r="D289" s="129"/>
      <c r="E289" s="85"/>
      <c r="F289" s="85"/>
      <c r="G289" s="85"/>
      <c r="H289" s="85"/>
      <c r="I289" s="85"/>
      <c r="J289" s="85"/>
      <c r="K289" s="85"/>
      <c r="M289" s="145"/>
    </row>
    <row r="290" spans="2:13" s="128" customFormat="1" hidden="1" x14ac:dyDescent="0.2">
      <c r="B290" s="129"/>
      <c r="C290" s="129"/>
      <c r="D290" s="129"/>
      <c r="E290" s="85"/>
      <c r="F290" s="85"/>
      <c r="G290" s="85"/>
      <c r="H290" s="85"/>
      <c r="I290" s="85"/>
      <c r="J290" s="85"/>
      <c r="K290" s="85"/>
      <c r="M290" s="145"/>
    </row>
    <row r="291" spans="2:13" x14ac:dyDescent="0.2">
      <c r="L291" s="128"/>
    </row>
    <row r="292" spans="2:13" x14ac:dyDescent="0.2"/>
    <row r="293" spans="2:13" x14ac:dyDescent="0.2"/>
    <row r="294" spans="2:13" x14ac:dyDescent="0.2"/>
    <row r="295" spans="2:13" x14ac:dyDescent="0.2"/>
    <row r="296" spans="2:13" x14ac:dyDescent="0.2"/>
    <row r="297" spans="2:13" x14ac:dyDescent="0.2"/>
    <row r="298" spans="2:13" x14ac:dyDescent="0.2"/>
    <row r="299" spans="2:13" x14ac:dyDescent="0.2"/>
    <row r="300" spans="2:13" x14ac:dyDescent="0.2"/>
    <row r="301" spans="2:13" x14ac:dyDescent="0.2"/>
    <row r="302" spans="2:13" x14ac:dyDescent="0.2"/>
    <row r="303" spans="2:13" x14ac:dyDescent="0.2"/>
    <row r="304" spans="2:13" x14ac:dyDescent="0.2"/>
    <row r="305" x14ac:dyDescent="0.2"/>
    <row r="306" x14ac:dyDescent="0.2"/>
    <row r="307" x14ac:dyDescent="0.2"/>
    <row r="308" x14ac:dyDescent="0.2"/>
    <row r="309" x14ac:dyDescent="0.2"/>
    <row r="310" x14ac:dyDescent="0.2"/>
    <row r="311" hidden="1" x14ac:dyDescent="0.2"/>
  </sheetData>
  <printOptions horizontalCentered="1" verticalCentered="1"/>
  <pageMargins left="0.15748031496062992" right="0.19685039370078741" top="0" bottom="0" header="0.31496062992125984" footer="0.31496062992125984"/>
  <pageSetup paperSize="9" scale="64" orientation="landscape" r:id="rId1"/>
  <headerFooter alignWithMargins="0"/>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11"/>
  <sheetViews>
    <sheetView showGridLines="0" tabSelected="1" topLeftCell="A13" zoomScaleNormal="100" zoomScaleSheetLayoutView="100" workbookViewId="0">
      <selection activeCell="AB25" sqref="AB25"/>
    </sheetView>
  </sheetViews>
  <sheetFormatPr baseColWidth="10" defaultRowHeight="12.75" zeroHeight="1" x14ac:dyDescent="0.2"/>
  <cols>
    <col min="1" max="1" width="10.5703125" style="128" customWidth="1"/>
    <col min="2" max="2" width="8.42578125" style="129" bestFit="1" customWidth="1"/>
    <col min="3" max="3" width="7.140625" style="129" bestFit="1" customWidth="1"/>
    <col min="4" max="4" width="4.85546875" style="129" bestFit="1" customWidth="1"/>
    <col min="5" max="5" width="19" style="129" customWidth="1"/>
    <col min="6" max="8" width="9.7109375" style="85" customWidth="1"/>
    <col min="9" max="9" width="14.28515625" style="85" customWidth="1"/>
    <col min="10" max="16" width="9.7109375" style="85" customWidth="1"/>
    <col min="17" max="17" width="14" style="85" customWidth="1"/>
    <col min="18" max="18" width="13.42578125" style="85" customWidth="1"/>
    <col min="19" max="20" width="9.7109375" style="85" customWidth="1"/>
    <col min="21" max="21" width="11.5703125" style="85" customWidth="1"/>
    <col min="22" max="27" width="9.7109375" style="85" customWidth="1"/>
    <col min="28" max="28" width="12.42578125" style="85" customWidth="1"/>
    <col min="29" max="29" width="9.7109375" style="85" customWidth="1"/>
    <col min="30" max="16384" width="11.42578125" style="85"/>
  </cols>
  <sheetData>
    <row r="1" spans="1:32" ht="17.25" thickBot="1" x14ac:dyDescent="0.25">
      <c r="A1" s="35" t="str">
        <f>'2.03 Notice'!A10</f>
        <v>2.03 Les collèges et les lycées : niveau de formation et classes</v>
      </c>
      <c r="B1" s="131"/>
      <c r="C1" s="131"/>
      <c r="D1" s="131"/>
      <c r="E1" s="131"/>
    </row>
    <row r="2" spans="1:32" ht="13.5" thickTop="1" x14ac:dyDescent="0.2"/>
    <row r="3" spans="1:32" s="86" customFormat="1" ht="15.75" customHeight="1" x14ac:dyDescent="0.2">
      <c r="A3" s="161" t="str">
        <f>'2.03 Notice'!A19</f>
        <v>[3] Nombre de divisions au lycée par niveau à la rentrée 2025</v>
      </c>
    </row>
    <row r="4" spans="1:32" x14ac:dyDescent="0.2"/>
    <row r="5" spans="1:32" s="121" customFormat="1" ht="35.25" customHeight="1" x14ac:dyDescent="0.2">
      <c r="A5" s="53" t="s">
        <v>55</v>
      </c>
      <c r="B5" s="53" t="s">
        <v>56</v>
      </c>
      <c r="C5" s="53" t="s">
        <v>57</v>
      </c>
      <c r="D5" s="53" t="s">
        <v>58</v>
      </c>
      <c r="E5" s="53" t="s">
        <v>151</v>
      </c>
      <c r="F5" s="123" t="s">
        <v>169</v>
      </c>
      <c r="G5" s="124" t="s">
        <v>170</v>
      </c>
      <c r="H5" s="123" t="s">
        <v>171</v>
      </c>
      <c r="I5" s="125" t="s">
        <v>216</v>
      </c>
      <c r="J5" s="123" t="s">
        <v>197</v>
      </c>
      <c r="K5" s="124" t="s">
        <v>198</v>
      </c>
      <c r="L5" s="123" t="s">
        <v>199</v>
      </c>
      <c r="M5" s="124" t="s">
        <v>200</v>
      </c>
      <c r="N5" s="123" t="s">
        <v>201</v>
      </c>
      <c r="O5" s="124" t="s">
        <v>202</v>
      </c>
      <c r="P5" s="123" t="s">
        <v>203</v>
      </c>
      <c r="Q5" s="125" t="s">
        <v>172</v>
      </c>
      <c r="R5" s="126" t="s">
        <v>173</v>
      </c>
      <c r="S5" s="124" t="s">
        <v>220</v>
      </c>
      <c r="T5" s="123" t="s">
        <v>204</v>
      </c>
      <c r="U5" s="124" t="s">
        <v>205</v>
      </c>
      <c r="V5" s="123" t="s">
        <v>206</v>
      </c>
      <c r="W5" s="124" t="s">
        <v>207</v>
      </c>
      <c r="X5" s="123" t="s">
        <v>208</v>
      </c>
      <c r="Y5" s="124" t="s">
        <v>209</v>
      </c>
      <c r="Z5" s="123" t="s">
        <v>210</v>
      </c>
      <c r="AA5" s="192" t="s">
        <v>231</v>
      </c>
      <c r="AB5" s="125" t="s">
        <v>217</v>
      </c>
      <c r="AC5" s="126" t="s">
        <v>174</v>
      </c>
    </row>
    <row r="6" spans="1:32" ht="15" hidden="1" customHeight="1" x14ac:dyDescent="0.2">
      <c r="A6" s="103" t="s">
        <v>55</v>
      </c>
      <c r="B6" s="102" t="s">
        <v>56</v>
      </c>
      <c r="C6" s="103" t="s">
        <v>57</v>
      </c>
      <c r="D6" s="103" t="s">
        <v>58</v>
      </c>
      <c r="E6" s="102" t="s">
        <v>151</v>
      </c>
      <c r="F6" s="112" t="s">
        <v>175</v>
      </c>
      <c r="G6" s="103" t="s">
        <v>176</v>
      </c>
      <c r="H6" s="112" t="s">
        <v>177</v>
      </c>
      <c r="I6" s="104" t="s">
        <v>178</v>
      </c>
      <c r="J6" s="112" t="s">
        <v>179</v>
      </c>
      <c r="K6" s="103" t="s">
        <v>180</v>
      </c>
      <c r="L6" s="112" t="s">
        <v>181</v>
      </c>
      <c r="M6" s="103" t="s">
        <v>182</v>
      </c>
      <c r="N6" s="112" t="s">
        <v>183</v>
      </c>
      <c r="O6" s="103" t="s">
        <v>184</v>
      </c>
      <c r="P6" s="112" t="s">
        <v>185</v>
      </c>
      <c r="Q6" s="105" t="s">
        <v>186</v>
      </c>
      <c r="R6" s="114" t="s">
        <v>187</v>
      </c>
      <c r="S6" s="104" t="s">
        <v>221</v>
      </c>
      <c r="T6" s="112" t="s">
        <v>188</v>
      </c>
      <c r="U6" s="103" t="s">
        <v>189</v>
      </c>
      <c r="V6" s="112" t="s">
        <v>190</v>
      </c>
      <c r="W6" s="103" t="s">
        <v>191</v>
      </c>
      <c r="X6" s="112" t="s">
        <v>192</v>
      </c>
      <c r="Y6" s="103" t="s">
        <v>193</v>
      </c>
      <c r="Z6" s="112" t="s">
        <v>194</v>
      </c>
      <c r="AA6" s="112" t="s">
        <v>230</v>
      </c>
      <c r="AB6" s="104" t="s">
        <v>195</v>
      </c>
      <c r="AC6" s="146" t="s">
        <v>196</v>
      </c>
    </row>
    <row r="7" spans="1:32" ht="15" customHeight="1" x14ac:dyDescent="0.2">
      <c r="A7" s="122" t="s">
        <v>59</v>
      </c>
      <c r="B7" s="122" t="s">
        <v>63</v>
      </c>
      <c r="C7" s="122" t="s">
        <v>61</v>
      </c>
      <c r="D7" s="122" t="s">
        <v>7</v>
      </c>
      <c r="E7" s="84" t="s">
        <v>64</v>
      </c>
      <c r="F7" s="113">
        <v>9</v>
      </c>
      <c r="G7" s="106">
        <v>9</v>
      </c>
      <c r="H7" s="113">
        <v>8</v>
      </c>
      <c r="I7" s="92">
        <v>26</v>
      </c>
      <c r="J7" s="113"/>
      <c r="K7" s="106"/>
      <c r="L7" s="113"/>
      <c r="M7" s="106"/>
      <c r="N7" s="113"/>
      <c r="O7" s="106"/>
      <c r="P7" s="113"/>
      <c r="Q7" s="107">
        <v>0</v>
      </c>
      <c r="R7" s="115">
        <f>EffectifLyc2023[[#This Row],[Div VP]]+EffectifLyc2023[[#This Row],[Total Div VG]]</f>
        <v>26</v>
      </c>
      <c r="S7" s="92"/>
      <c r="T7" s="113"/>
      <c r="U7" s="106"/>
      <c r="V7" s="113"/>
      <c r="W7" s="106">
        <v>1</v>
      </c>
      <c r="X7" s="113"/>
      <c r="Y7" s="106"/>
      <c r="Z7" s="113"/>
      <c r="AA7" s="113">
        <v>1</v>
      </c>
      <c r="AB7" s="193">
        <f>SUM(EffectifLyc2023[[#This Row],[Div MAN]:[Div DCG4]])</f>
        <v>2</v>
      </c>
      <c r="AC7" s="147">
        <f>EffectifLyc2023[[#This Row],[Total Div ES]]+EffectifLyc2023[[#This Row],[Div VPG]]</f>
        <v>28</v>
      </c>
    </row>
    <row r="8" spans="1:32" ht="15" customHeight="1" x14ac:dyDescent="0.2">
      <c r="A8" s="122" t="s">
        <v>59</v>
      </c>
      <c r="B8" s="122" t="s">
        <v>66</v>
      </c>
      <c r="C8" s="122" t="s">
        <v>61</v>
      </c>
      <c r="D8" s="122" t="s">
        <v>7</v>
      </c>
      <c r="E8" s="84" t="s">
        <v>67</v>
      </c>
      <c r="F8" s="113">
        <v>13</v>
      </c>
      <c r="G8" s="106">
        <v>13</v>
      </c>
      <c r="H8" s="113">
        <v>13</v>
      </c>
      <c r="I8" s="92">
        <v>39</v>
      </c>
      <c r="J8" s="113"/>
      <c r="K8" s="106"/>
      <c r="L8" s="113"/>
      <c r="M8" s="106"/>
      <c r="N8" s="113"/>
      <c r="O8" s="106"/>
      <c r="P8" s="113"/>
      <c r="Q8" s="107">
        <v>0</v>
      </c>
      <c r="R8" s="115">
        <f>EffectifLyc2023[[#This Row],[Div VP]]+EffectifLyc2023[[#This Row],[Total Div VG]]</f>
        <v>39</v>
      </c>
      <c r="S8" s="92"/>
      <c r="T8" s="113">
        <v>1</v>
      </c>
      <c r="U8" s="106">
        <v>1</v>
      </c>
      <c r="V8" s="113">
        <v>4</v>
      </c>
      <c r="W8" s="106">
        <v>4</v>
      </c>
      <c r="X8" s="113"/>
      <c r="Y8" s="106"/>
      <c r="Z8" s="113"/>
      <c r="AA8" s="113"/>
      <c r="AB8" s="193">
        <f>SUM(EffectifLyc2023[[#This Row],[Div MAN]:[Div DCG4]])</f>
        <v>10</v>
      </c>
      <c r="AC8" s="147">
        <f>EffectifLyc2023[[#This Row],[Total Div ES]]+EffectifLyc2023[[#This Row],[Div VPG]]</f>
        <v>49</v>
      </c>
    </row>
    <row r="9" spans="1:32" ht="15" customHeight="1" x14ac:dyDescent="0.2">
      <c r="A9" s="122" t="s">
        <v>59</v>
      </c>
      <c r="B9" s="122" t="s">
        <v>69</v>
      </c>
      <c r="C9" s="122" t="s">
        <v>61</v>
      </c>
      <c r="D9" s="122" t="s">
        <v>0</v>
      </c>
      <c r="E9" s="84" t="s">
        <v>70</v>
      </c>
      <c r="F9" s="113"/>
      <c r="G9" s="106"/>
      <c r="H9" s="113"/>
      <c r="I9" s="92">
        <v>0</v>
      </c>
      <c r="J9" s="113"/>
      <c r="K9" s="106">
        <v>3</v>
      </c>
      <c r="L9" s="113">
        <v>3</v>
      </c>
      <c r="M9" s="106">
        <v>7</v>
      </c>
      <c r="N9" s="113">
        <v>8</v>
      </c>
      <c r="O9" s="106">
        <v>8</v>
      </c>
      <c r="P9" s="113">
        <v>1</v>
      </c>
      <c r="Q9" s="107">
        <v>30</v>
      </c>
      <c r="R9" s="115">
        <f>EffectifLyc2023[[#This Row],[Div VP]]+EffectifLyc2023[[#This Row],[Total Div VG]]</f>
        <v>30</v>
      </c>
      <c r="S9" s="92"/>
      <c r="T9" s="113"/>
      <c r="U9" s="106"/>
      <c r="V9" s="113">
        <v>1</v>
      </c>
      <c r="W9" s="106">
        <v>1</v>
      </c>
      <c r="X9" s="113"/>
      <c r="Y9" s="106"/>
      <c r="Z9" s="113"/>
      <c r="AA9" s="113"/>
      <c r="AB9" s="193">
        <f>SUM(EffectifLyc2023[[#This Row],[Div MAN]:[Div DCG4]])</f>
        <v>2</v>
      </c>
      <c r="AC9" s="147">
        <f>EffectifLyc2023[[#This Row],[Total Div ES]]+EffectifLyc2023[[#This Row],[Div VPG]]</f>
        <v>32</v>
      </c>
    </row>
    <row r="10" spans="1:32" ht="15" customHeight="1" x14ac:dyDescent="0.2">
      <c r="A10" s="122" t="s">
        <v>59</v>
      </c>
      <c r="B10" s="122" t="s">
        <v>73</v>
      </c>
      <c r="C10" s="122" t="s">
        <v>61</v>
      </c>
      <c r="D10" s="122" t="s">
        <v>0</v>
      </c>
      <c r="E10" s="84" t="s">
        <v>74</v>
      </c>
      <c r="F10" s="113"/>
      <c r="G10" s="106"/>
      <c r="H10" s="113"/>
      <c r="I10" s="92">
        <v>0</v>
      </c>
      <c r="J10" s="113">
        <v>1</v>
      </c>
      <c r="K10" s="106">
        <v>3</v>
      </c>
      <c r="L10" s="113">
        <v>3</v>
      </c>
      <c r="M10" s="106">
        <v>7</v>
      </c>
      <c r="N10" s="113">
        <v>7</v>
      </c>
      <c r="O10" s="106">
        <v>7</v>
      </c>
      <c r="P10" s="113"/>
      <c r="Q10" s="107">
        <v>28</v>
      </c>
      <c r="R10" s="115">
        <f>EffectifLyc2023[[#This Row],[Div VP]]+EffectifLyc2023[[#This Row],[Total Div VG]]</f>
        <v>28</v>
      </c>
      <c r="S10" s="92"/>
      <c r="T10" s="113"/>
      <c r="U10" s="106"/>
      <c r="V10" s="113"/>
      <c r="W10" s="106"/>
      <c r="X10" s="113"/>
      <c r="Y10" s="106"/>
      <c r="Z10" s="113"/>
      <c r="AA10" s="113"/>
      <c r="AB10" s="193">
        <f>SUM(EffectifLyc2023[[#This Row],[Div MAN]:[Div DCG4]])</f>
        <v>0</v>
      </c>
      <c r="AC10" s="147">
        <f>EffectifLyc2023[[#This Row],[Total Div ES]]+EffectifLyc2023[[#This Row],[Div VPG]]</f>
        <v>28</v>
      </c>
    </row>
    <row r="11" spans="1:32" ht="15" customHeight="1" x14ac:dyDescent="0.2">
      <c r="A11" s="122" t="s">
        <v>59</v>
      </c>
      <c r="B11" s="122" t="s">
        <v>77</v>
      </c>
      <c r="C11" s="122" t="s">
        <v>61</v>
      </c>
      <c r="D11" s="122" t="s">
        <v>78</v>
      </c>
      <c r="E11" s="84" t="s">
        <v>79</v>
      </c>
      <c r="F11" s="113">
        <v>3</v>
      </c>
      <c r="G11" s="106">
        <v>3</v>
      </c>
      <c r="H11" s="113">
        <v>3</v>
      </c>
      <c r="I11" s="92">
        <v>9</v>
      </c>
      <c r="J11" s="113"/>
      <c r="K11" s="106">
        <v>2</v>
      </c>
      <c r="L11" s="113">
        <v>2</v>
      </c>
      <c r="M11" s="106"/>
      <c r="N11" s="113"/>
      <c r="O11" s="106"/>
      <c r="P11" s="113"/>
      <c r="Q11" s="107">
        <v>4</v>
      </c>
      <c r="R11" s="115">
        <f>EffectifLyc2023[[#This Row],[Div VP]]+EffectifLyc2023[[#This Row],[Total Div VG]]</f>
        <v>13</v>
      </c>
      <c r="S11" s="92"/>
      <c r="T11" s="113">
        <v>1</v>
      </c>
      <c r="U11" s="106"/>
      <c r="V11" s="113"/>
      <c r="W11" s="106"/>
      <c r="X11" s="113"/>
      <c r="Y11" s="106"/>
      <c r="Z11" s="113"/>
      <c r="AA11" s="113"/>
      <c r="AB11" s="193">
        <f>SUM(EffectifLyc2023[[#This Row],[Div MAN]:[Div DCG4]])</f>
        <v>1</v>
      </c>
      <c r="AC11" s="147">
        <f>EffectifLyc2023[[#This Row],[Total Div ES]]+EffectifLyc2023[[#This Row],[Div VPG]]</f>
        <v>14</v>
      </c>
    </row>
    <row r="12" spans="1:32" ht="15" customHeight="1" x14ac:dyDescent="0.2">
      <c r="A12" s="122" t="s">
        <v>59</v>
      </c>
      <c r="B12" s="122" t="s">
        <v>82</v>
      </c>
      <c r="C12" s="122" t="s">
        <v>61</v>
      </c>
      <c r="D12" s="122" t="s">
        <v>78</v>
      </c>
      <c r="E12" s="84" t="s">
        <v>83</v>
      </c>
      <c r="F12" s="113">
        <v>11</v>
      </c>
      <c r="G12" s="106">
        <v>8</v>
      </c>
      <c r="H12" s="113">
        <v>8</v>
      </c>
      <c r="I12" s="92">
        <v>27</v>
      </c>
      <c r="J12" s="113"/>
      <c r="K12" s="106"/>
      <c r="L12" s="113"/>
      <c r="M12" s="106">
        <v>4</v>
      </c>
      <c r="N12" s="113">
        <v>4</v>
      </c>
      <c r="O12" s="106">
        <v>4</v>
      </c>
      <c r="P12" s="113"/>
      <c r="Q12" s="107">
        <v>12</v>
      </c>
      <c r="R12" s="115">
        <f>EffectifLyc2023[[#This Row],[Div VP]]+EffectifLyc2023[[#This Row],[Total Div VG]]</f>
        <v>39</v>
      </c>
      <c r="S12" s="92"/>
      <c r="T12" s="113"/>
      <c r="U12" s="106"/>
      <c r="V12" s="113"/>
      <c r="W12" s="106"/>
      <c r="X12" s="113"/>
      <c r="Y12" s="106"/>
      <c r="Z12" s="113"/>
      <c r="AA12" s="113"/>
      <c r="AB12" s="193">
        <f>SUM(EffectifLyc2023[[#This Row],[Div MAN]:[Div DCG4]])</f>
        <v>0</v>
      </c>
      <c r="AC12" s="147">
        <f>EffectifLyc2023[[#This Row],[Total Div ES]]+EffectifLyc2023[[#This Row],[Div VPG]]</f>
        <v>39</v>
      </c>
    </row>
    <row r="13" spans="1:32" ht="15" customHeight="1" x14ac:dyDescent="0.2">
      <c r="A13" s="122" t="s">
        <v>59</v>
      </c>
      <c r="B13" s="122" t="s">
        <v>88</v>
      </c>
      <c r="C13" s="122" t="s">
        <v>89</v>
      </c>
      <c r="D13" s="122" t="s">
        <v>50</v>
      </c>
      <c r="E13" s="84" t="s">
        <v>90</v>
      </c>
      <c r="F13" s="113">
        <v>4</v>
      </c>
      <c r="G13" s="106">
        <v>4</v>
      </c>
      <c r="H13" s="113">
        <v>4</v>
      </c>
      <c r="I13" s="92">
        <v>12</v>
      </c>
      <c r="J13" s="113"/>
      <c r="K13" s="106"/>
      <c r="L13" s="113"/>
      <c r="M13" s="106"/>
      <c r="N13" s="113"/>
      <c r="O13" s="106"/>
      <c r="P13" s="113"/>
      <c r="Q13" s="107">
        <v>0</v>
      </c>
      <c r="R13" s="115">
        <f>EffectifLyc2023[[#This Row],[Div VP]]+EffectifLyc2023[[#This Row],[Total Div VG]]</f>
        <v>12</v>
      </c>
      <c r="S13" s="92"/>
      <c r="T13" s="113"/>
      <c r="U13" s="106"/>
      <c r="V13" s="113"/>
      <c r="W13" s="106"/>
      <c r="X13" s="113"/>
      <c r="Y13" s="106"/>
      <c r="Z13" s="113"/>
      <c r="AA13" s="113"/>
      <c r="AB13" s="193">
        <f>SUM(EffectifLyc2023[[#This Row],[Div MAN]:[Div DCG4]])</f>
        <v>0</v>
      </c>
      <c r="AC13" s="147">
        <f>EffectifLyc2023[[#This Row],[Total Div ES]]+EffectifLyc2023[[#This Row],[Div VPG]]</f>
        <v>12</v>
      </c>
    </row>
    <row r="14" spans="1:32" ht="15" customHeight="1" x14ac:dyDescent="0.2">
      <c r="A14" s="122" t="s">
        <v>93</v>
      </c>
      <c r="B14" s="122" t="s">
        <v>94</v>
      </c>
      <c r="C14" s="122" t="s">
        <v>61</v>
      </c>
      <c r="D14" s="122" t="s">
        <v>7</v>
      </c>
      <c r="E14" s="84" t="s">
        <v>95</v>
      </c>
      <c r="F14" s="113">
        <v>13</v>
      </c>
      <c r="G14" s="106">
        <v>13</v>
      </c>
      <c r="H14" s="113">
        <v>13</v>
      </c>
      <c r="I14" s="92">
        <v>39</v>
      </c>
      <c r="J14" s="113"/>
      <c r="K14" s="106"/>
      <c r="L14" s="113"/>
      <c r="M14" s="106"/>
      <c r="N14" s="113"/>
      <c r="O14" s="106"/>
      <c r="P14" s="113"/>
      <c r="Q14" s="107">
        <v>0</v>
      </c>
      <c r="R14" s="115">
        <f>EffectifLyc2023[[#This Row],[Div VP]]+EffectifLyc2023[[#This Row],[Total Div VG]]</f>
        <v>39</v>
      </c>
      <c r="S14" s="92"/>
      <c r="T14" s="113">
        <v>1</v>
      </c>
      <c r="U14" s="106">
        <v>1</v>
      </c>
      <c r="V14" s="113">
        <v>1</v>
      </c>
      <c r="W14" s="106">
        <v>1</v>
      </c>
      <c r="X14" s="113"/>
      <c r="Y14" s="106"/>
      <c r="Z14" s="113"/>
      <c r="AA14" s="113"/>
      <c r="AB14" s="193">
        <f>SUM(EffectifLyc2023[[#This Row],[Div MAN]:[Div DCG4]])</f>
        <v>4</v>
      </c>
      <c r="AC14" s="147">
        <f>EffectifLyc2023[[#This Row],[Total Div ES]]+EffectifLyc2023[[#This Row],[Div VPG]]</f>
        <v>43</v>
      </c>
    </row>
    <row r="15" spans="1:32" ht="15" customHeight="1" x14ac:dyDescent="0.2">
      <c r="A15" s="122" t="s">
        <v>93</v>
      </c>
      <c r="B15" s="122" t="s">
        <v>97</v>
      </c>
      <c r="C15" s="122" t="s">
        <v>61</v>
      </c>
      <c r="D15" s="122" t="s">
        <v>0</v>
      </c>
      <c r="E15" s="84" t="s">
        <v>98</v>
      </c>
      <c r="F15" s="113"/>
      <c r="G15" s="106">
        <v>1</v>
      </c>
      <c r="H15" s="113">
        <v>1</v>
      </c>
      <c r="I15" s="92">
        <v>2</v>
      </c>
      <c r="J15" s="113"/>
      <c r="K15" s="106">
        <v>8</v>
      </c>
      <c r="L15" s="113">
        <v>8</v>
      </c>
      <c r="M15" s="106">
        <v>10</v>
      </c>
      <c r="N15" s="113">
        <v>10</v>
      </c>
      <c r="O15" s="106">
        <v>10</v>
      </c>
      <c r="P15" s="113"/>
      <c r="Q15" s="107">
        <v>46</v>
      </c>
      <c r="R15" s="115">
        <f>EffectifLyc2023[[#This Row],[Div VP]]+EffectifLyc2023[[#This Row],[Total Div VG]]</f>
        <v>48</v>
      </c>
      <c r="S15" s="92">
        <v>1</v>
      </c>
      <c r="T15" s="113"/>
      <c r="U15" s="106"/>
      <c r="V15" s="113">
        <v>1</v>
      </c>
      <c r="W15" s="106">
        <v>1</v>
      </c>
      <c r="X15" s="113"/>
      <c r="Y15" s="106"/>
      <c r="Z15" s="113"/>
      <c r="AA15" s="113"/>
      <c r="AB15" s="193">
        <f>SUM(EffectifLyc2023[[#This Row],[Div MAN]:[Div DCG4]])</f>
        <v>3</v>
      </c>
      <c r="AC15" s="147">
        <f>EffectifLyc2023[[#This Row],[Total Div ES]]+EffectifLyc2023[[#This Row],[Div VPG]]</f>
        <v>51</v>
      </c>
    </row>
    <row r="16" spans="1:32" ht="15" customHeight="1" x14ac:dyDescent="0.2">
      <c r="A16" s="122" t="s">
        <v>93</v>
      </c>
      <c r="B16" s="122" t="s">
        <v>101</v>
      </c>
      <c r="C16" s="122" t="s">
        <v>61</v>
      </c>
      <c r="D16" s="122" t="s">
        <v>7</v>
      </c>
      <c r="E16" s="84" t="s">
        <v>102</v>
      </c>
      <c r="F16" s="113">
        <v>4</v>
      </c>
      <c r="G16" s="106">
        <v>4</v>
      </c>
      <c r="H16" s="113">
        <v>4</v>
      </c>
      <c r="I16" s="92">
        <v>12</v>
      </c>
      <c r="J16" s="113"/>
      <c r="K16" s="106"/>
      <c r="L16" s="113"/>
      <c r="M16" s="106"/>
      <c r="N16" s="113"/>
      <c r="O16" s="106"/>
      <c r="P16" s="113"/>
      <c r="Q16" s="107">
        <v>0</v>
      </c>
      <c r="R16" s="115">
        <f>EffectifLyc2023[[#This Row],[Div VP]]+EffectifLyc2023[[#This Row],[Total Div VG]]</f>
        <v>12</v>
      </c>
      <c r="S16" s="92"/>
      <c r="T16" s="113"/>
      <c r="U16" s="106"/>
      <c r="V16" s="113"/>
      <c r="W16" s="106"/>
      <c r="X16" s="113"/>
      <c r="Y16" s="106"/>
      <c r="Z16" s="113"/>
      <c r="AA16" s="113"/>
      <c r="AB16" s="193">
        <f>SUM(EffectifLyc2023[[#This Row],[Div MAN]:[Div DCG4]])</f>
        <v>0</v>
      </c>
      <c r="AC16" s="147">
        <f>EffectifLyc2023[[#This Row],[Total Div ES]]+EffectifLyc2023[[#This Row],[Div VPG]]</f>
        <v>12</v>
      </c>
      <c r="AD16" s="128"/>
      <c r="AE16" s="128"/>
      <c r="AF16" s="128"/>
    </row>
    <row r="17" spans="1:32" ht="15" customHeight="1" x14ac:dyDescent="0.2">
      <c r="A17" s="122" t="s">
        <v>93</v>
      </c>
      <c r="B17" s="122" t="s">
        <v>105</v>
      </c>
      <c r="C17" s="122" t="s">
        <v>89</v>
      </c>
      <c r="D17" s="122" t="s">
        <v>50</v>
      </c>
      <c r="E17" s="84" t="s">
        <v>106</v>
      </c>
      <c r="F17" s="113">
        <v>4</v>
      </c>
      <c r="G17" s="106">
        <v>4</v>
      </c>
      <c r="H17" s="113">
        <v>4</v>
      </c>
      <c r="I17" s="92">
        <v>12</v>
      </c>
      <c r="J17" s="113"/>
      <c r="K17" s="106"/>
      <c r="L17" s="113"/>
      <c r="M17" s="106"/>
      <c r="N17" s="113"/>
      <c r="O17" s="106"/>
      <c r="P17" s="113"/>
      <c r="Q17" s="107">
        <v>0</v>
      </c>
      <c r="R17" s="115">
        <f>EffectifLyc2023[[#This Row],[Div VP]]+EffectifLyc2023[[#This Row],[Total Div VG]]</f>
        <v>12</v>
      </c>
      <c r="S17" s="92"/>
      <c r="T17" s="113"/>
      <c r="U17" s="106"/>
      <c r="V17" s="113">
        <v>1</v>
      </c>
      <c r="W17" s="106">
        <v>1</v>
      </c>
      <c r="X17" s="113"/>
      <c r="Y17" s="106"/>
      <c r="Z17" s="113"/>
      <c r="AA17" s="113"/>
      <c r="AB17" s="193">
        <f>SUM(EffectifLyc2023[[#This Row],[Div MAN]:[Div DCG4]])</f>
        <v>2</v>
      </c>
      <c r="AC17" s="147">
        <f>EffectifLyc2023[[#This Row],[Total Div ES]]+EffectifLyc2023[[#This Row],[Div VPG]]</f>
        <v>14</v>
      </c>
      <c r="AD17" s="128"/>
      <c r="AE17" s="128"/>
      <c r="AF17" s="128"/>
    </row>
    <row r="18" spans="1:32" ht="15" customHeight="1" x14ac:dyDescent="0.2">
      <c r="A18" s="122" t="s">
        <v>93</v>
      </c>
      <c r="B18" s="122" t="s">
        <v>109</v>
      </c>
      <c r="C18" s="122" t="s">
        <v>61</v>
      </c>
      <c r="D18" s="122" t="s">
        <v>0</v>
      </c>
      <c r="E18" s="84" t="s">
        <v>85</v>
      </c>
      <c r="F18" s="113"/>
      <c r="G18" s="106"/>
      <c r="H18" s="113"/>
      <c r="I18" s="92">
        <v>0</v>
      </c>
      <c r="J18" s="113"/>
      <c r="K18" s="106">
        <v>2</v>
      </c>
      <c r="L18" s="113">
        <v>1</v>
      </c>
      <c r="M18" s="106">
        <v>6</v>
      </c>
      <c r="N18" s="113">
        <v>6</v>
      </c>
      <c r="O18" s="106">
        <v>6</v>
      </c>
      <c r="P18" s="113"/>
      <c r="Q18" s="107">
        <v>21</v>
      </c>
      <c r="R18" s="115">
        <f>EffectifLyc2023[[#This Row],[Div VP]]+EffectifLyc2023[[#This Row],[Total Div VG]]</f>
        <v>21</v>
      </c>
      <c r="S18" s="92"/>
      <c r="T18" s="113"/>
      <c r="U18" s="106"/>
      <c r="V18" s="113">
        <v>3</v>
      </c>
      <c r="W18" s="106">
        <v>2</v>
      </c>
      <c r="X18" s="113"/>
      <c r="Y18" s="106"/>
      <c r="Z18" s="113"/>
      <c r="AA18" s="113"/>
      <c r="AB18" s="193">
        <f>SUM(EffectifLyc2023[[#This Row],[Div MAN]:[Div DCG4]])</f>
        <v>5</v>
      </c>
      <c r="AC18" s="147">
        <f>EffectifLyc2023[[#This Row],[Total Div ES]]+EffectifLyc2023[[#This Row],[Div VPG]]</f>
        <v>26</v>
      </c>
      <c r="AD18" s="128"/>
      <c r="AE18" s="128"/>
      <c r="AF18" s="128"/>
    </row>
    <row r="19" spans="1:32" ht="15" customHeight="1" x14ac:dyDescent="0.2">
      <c r="A19" s="122" t="s">
        <v>93</v>
      </c>
      <c r="B19" s="122" t="s">
        <v>112</v>
      </c>
      <c r="C19" s="122" t="s">
        <v>61</v>
      </c>
      <c r="D19" s="122" t="s">
        <v>78</v>
      </c>
      <c r="E19" s="84" t="s">
        <v>113</v>
      </c>
      <c r="F19" s="113">
        <v>4</v>
      </c>
      <c r="G19" s="106">
        <v>4</v>
      </c>
      <c r="H19" s="113">
        <v>4</v>
      </c>
      <c r="I19" s="92">
        <v>12</v>
      </c>
      <c r="J19" s="113"/>
      <c r="K19" s="106">
        <v>1</v>
      </c>
      <c r="L19" s="113"/>
      <c r="M19" s="106">
        <v>2</v>
      </c>
      <c r="N19" s="113">
        <v>2</v>
      </c>
      <c r="O19" s="106">
        <v>2</v>
      </c>
      <c r="P19" s="113"/>
      <c r="Q19" s="107">
        <v>7</v>
      </c>
      <c r="R19" s="115">
        <f>EffectifLyc2023[[#This Row],[Div VP]]+EffectifLyc2023[[#This Row],[Total Div VG]]</f>
        <v>19</v>
      </c>
      <c r="S19" s="92"/>
      <c r="T19" s="113"/>
      <c r="U19" s="106"/>
      <c r="V19" s="113"/>
      <c r="W19" s="106"/>
      <c r="X19" s="113"/>
      <c r="Y19" s="106"/>
      <c r="Z19" s="113"/>
      <c r="AA19" s="113"/>
      <c r="AB19" s="193">
        <f>SUM(EffectifLyc2023[[#This Row],[Div MAN]:[Div DCG4]])</f>
        <v>0</v>
      </c>
      <c r="AC19" s="147">
        <f>EffectifLyc2023[[#This Row],[Total Div ES]]+EffectifLyc2023[[#This Row],[Div VPG]]</f>
        <v>19</v>
      </c>
      <c r="AD19" s="128"/>
      <c r="AE19" s="128"/>
      <c r="AF19" s="128"/>
    </row>
    <row r="20" spans="1:32" ht="15" customHeight="1" x14ac:dyDescent="0.2">
      <c r="A20" s="122" t="s">
        <v>93</v>
      </c>
      <c r="B20" s="122" t="s">
        <v>116</v>
      </c>
      <c r="C20" s="122" t="s">
        <v>61</v>
      </c>
      <c r="D20" s="122" t="s">
        <v>7</v>
      </c>
      <c r="E20" s="84" t="s">
        <v>117</v>
      </c>
      <c r="F20" s="113">
        <v>12</v>
      </c>
      <c r="G20" s="106">
        <v>13</v>
      </c>
      <c r="H20" s="113">
        <v>12</v>
      </c>
      <c r="I20" s="92">
        <v>37</v>
      </c>
      <c r="J20" s="113"/>
      <c r="K20" s="106"/>
      <c r="L20" s="113"/>
      <c r="M20" s="106"/>
      <c r="N20" s="113"/>
      <c r="O20" s="106"/>
      <c r="P20" s="113"/>
      <c r="Q20" s="107">
        <v>0</v>
      </c>
      <c r="R20" s="115">
        <f>EffectifLyc2023[[#This Row],[Div VP]]+EffectifLyc2023[[#This Row],[Total Div VG]]</f>
        <v>37</v>
      </c>
      <c r="S20" s="92"/>
      <c r="T20" s="113"/>
      <c r="U20" s="106"/>
      <c r="V20" s="113">
        <v>6</v>
      </c>
      <c r="W20" s="106">
        <v>6</v>
      </c>
      <c r="X20" s="113">
        <v>1</v>
      </c>
      <c r="Y20" s="106">
        <v>1</v>
      </c>
      <c r="Z20" s="113">
        <v>1</v>
      </c>
      <c r="AA20" s="113"/>
      <c r="AB20" s="193">
        <f>SUM(EffectifLyc2023[[#This Row],[Div MAN]:[Div DCG4]])</f>
        <v>15</v>
      </c>
      <c r="AC20" s="147">
        <f>EffectifLyc2023[[#This Row],[Total Div ES]]+EffectifLyc2023[[#This Row],[Div VPG]]</f>
        <v>52</v>
      </c>
      <c r="AD20" s="128"/>
      <c r="AE20" s="128"/>
      <c r="AF20" s="128"/>
    </row>
    <row r="21" spans="1:32" s="128" customFormat="1" ht="15" customHeight="1" x14ac:dyDescent="0.2">
      <c r="A21" s="122" t="s">
        <v>93</v>
      </c>
      <c r="B21" s="122" t="s">
        <v>119</v>
      </c>
      <c r="C21" s="122" t="s">
        <v>61</v>
      </c>
      <c r="D21" s="108" t="s">
        <v>78</v>
      </c>
      <c r="E21" s="84" t="s">
        <v>120</v>
      </c>
      <c r="F21" s="113">
        <v>5</v>
      </c>
      <c r="G21" s="106">
        <v>5</v>
      </c>
      <c r="H21" s="113">
        <v>4</v>
      </c>
      <c r="I21" s="92">
        <v>14</v>
      </c>
      <c r="J21" s="113"/>
      <c r="K21" s="106">
        <v>1</v>
      </c>
      <c r="L21" s="113">
        <v>1</v>
      </c>
      <c r="M21" s="106"/>
      <c r="N21" s="113"/>
      <c r="O21" s="106"/>
      <c r="P21" s="113"/>
      <c r="Q21" s="107">
        <v>2</v>
      </c>
      <c r="R21" s="115">
        <f>EffectifLyc2023[[#This Row],[Div VP]]+EffectifLyc2023[[#This Row],[Total Div VG]]</f>
        <v>16</v>
      </c>
      <c r="S21" s="92"/>
      <c r="T21" s="113"/>
      <c r="U21" s="106"/>
      <c r="V21" s="113"/>
      <c r="W21" s="106"/>
      <c r="X21" s="113"/>
      <c r="Y21" s="106"/>
      <c r="Z21" s="113"/>
      <c r="AA21" s="113"/>
      <c r="AB21" s="193">
        <f>SUM(EffectifLyc2023[[#This Row],[Div MAN]:[Div DCG4]])</f>
        <v>0</v>
      </c>
      <c r="AC21" s="147">
        <f>EffectifLyc2023[[#This Row],[Total Div ES]]+EffectifLyc2023[[#This Row],[Div VPG]]</f>
        <v>16</v>
      </c>
    </row>
    <row r="22" spans="1:32" s="128" customFormat="1" ht="15" customHeight="1" x14ac:dyDescent="0.2">
      <c r="A22" s="116"/>
      <c r="B22" s="180"/>
      <c r="C22" s="180"/>
      <c r="D22" s="180"/>
      <c r="E22" s="127" t="s">
        <v>219</v>
      </c>
      <c r="F22" s="117">
        <f>SUBTOTAL(109,EffectifLyc2023[Div 2nde])</f>
        <v>82</v>
      </c>
      <c r="G22" s="118">
        <f>SUBTOTAL(109,EffectifLyc2023[Div 1ère])</f>
        <v>81</v>
      </c>
      <c r="H22" s="117">
        <f>SUBTOTAL(109,EffectifLyc2023[Div Term])</f>
        <v>78</v>
      </c>
      <c r="I22" s="120">
        <f>SUBTOTAL(109,EffectifLyc2023[Total Div VG])</f>
        <v>241</v>
      </c>
      <c r="J22" s="117">
        <f>SUBTOTAL(109,EffectifLyc2023[Div 1CAP1])</f>
        <v>1</v>
      </c>
      <c r="K22" s="118">
        <f>SUBTOTAL(109,EffectifLyc2023[Div 1CAP2])</f>
        <v>20</v>
      </c>
      <c r="L22" s="117">
        <f>SUBTOTAL(109,EffectifLyc2023[Div 2CAP2])</f>
        <v>18</v>
      </c>
      <c r="M22" s="118">
        <f>SUBTOTAL(109,EffectifLyc2023[Div 2nde PRO])</f>
        <v>36</v>
      </c>
      <c r="N22" s="117">
        <f>SUBTOTAL(109,EffectifLyc2023[Div 1ère PRO])</f>
        <v>37</v>
      </c>
      <c r="O22" s="118">
        <f>SUBTOTAL(109,EffectifLyc2023[Div Terminale PRO])</f>
        <v>37</v>
      </c>
      <c r="P22" s="117">
        <f>SUBTOTAL(109,EffectifLyc2023[Div MC])</f>
        <v>1</v>
      </c>
      <c r="Q22" s="120">
        <f>SUBTOTAL(109,EffectifLyc2023[Div VP])</f>
        <v>150</v>
      </c>
      <c r="R22" s="119">
        <f>SUBTOTAL(109,EffectifLyc2023[Div VPG])</f>
        <v>391</v>
      </c>
      <c r="S22" s="118">
        <f>SUBTOTAL(109,EffectifLyc2023[Div MAN])</f>
        <v>1</v>
      </c>
      <c r="T22" s="117">
        <f>SUBTOTAL(109,EffectifLyc2023[Div CPGE1])</f>
        <v>3</v>
      </c>
      <c r="U22" s="118">
        <f>SUBTOTAL(109,EffectifLyc2023[Div CPGE2])</f>
        <v>2</v>
      </c>
      <c r="V22" s="117">
        <f>SUBTOTAL(109,EffectifLyc2023[Div 1BTS2])</f>
        <v>17</v>
      </c>
      <c r="W22" s="118">
        <f>SUBTOTAL(109,EffectifLyc2023[Div 2BTS2])</f>
        <v>17</v>
      </c>
      <c r="X22" s="117">
        <f>SUBTOTAL(109,EffectifLyc2023[Div DCG1])</f>
        <v>1</v>
      </c>
      <c r="Y22" s="118">
        <f>SUBTOTAL(109,EffectifLyc2023[Div DCG2])</f>
        <v>1</v>
      </c>
      <c r="Z22" s="117">
        <f>SUBTOTAL(109,EffectifLyc2023[Div DCG3])</f>
        <v>1</v>
      </c>
      <c r="AA22" s="117">
        <f>SUBTOTAL(109,EffectifLyc2023[Div DCG4])</f>
        <v>1</v>
      </c>
      <c r="AB22" s="120">
        <f>+AB7+AB8+AB9+AB10+AB11+AB12+AB13+AB14+AB15+AB16+AB17+AB18+AB19+AB20+AB21</f>
        <v>44</v>
      </c>
      <c r="AC22" s="141">
        <f>SUBTOTAL(109,EffectifLyc2023[Total Div])</f>
        <v>435</v>
      </c>
    </row>
    <row r="23" spans="1:32" s="154" customFormat="1" ht="15" customHeight="1" x14ac:dyDescent="0.2">
      <c r="B23" s="130"/>
      <c r="C23" s="130"/>
      <c r="D23" s="130"/>
      <c r="E23" s="130" t="s">
        <v>59</v>
      </c>
      <c r="F23" s="139">
        <f t="shared" ref="F23:AC23" si="0">SUMIF($A$7:$A$21,$E$23,F7:F21)</f>
        <v>40</v>
      </c>
      <c r="G23" s="136">
        <f t="shared" si="0"/>
        <v>37</v>
      </c>
      <c r="H23" s="139">
        <f t="shared" si="0"/>
        <v>36</v>
      </c>
      <c r="I23" s="143">
        <f t="shared" si="0"/>
        <v>113</v>
      </c>
      <c r="J23" s="139">
        <f t="shared" si="0"/>
        <v>1</v>
      </c>
      <c r="K23" s="136">
        <f t="shared" si="0"/>
        <v>8</v>
      </c>
      <c r="L23" s="139">
        <f t="shared" si="0"/>
        <v>8</v>
      </c>
      <c r="M23" s="136">
        <f t="shared" si="0"/>
        <v>18</v>
      </c>
      <c r="N23" s="139">
        <f t="shared" si="0"/>
        <v>19</v>
      </c>
      <c r="O23" s="136">
        <f t="shared" si="0"/>
        <v>19</v>
      </c>
      <c r="P23" s="139">
        <f t="shared" si="0"/>
        <v>1</v>
      </c>
      <c r="Q23" s="143">
        <f t="shared" si="0"/>
        <v>74</v>
      </c>
      <c r="R23" s="142">
        <f t="shared" si="0"/>
        <v>187</v>
      </c>
      <c r="S23" s="154">
        <f t="shared" si="0"/>
        <v>0</v>
      </c>
      <c r="T23" s="139">
        <f t="shared" si="0"/>
        <v>2</v>
      </c>
      <c r="U23" s="155">
        <f t="shared" si="0"/>
        <v>1</v>
      </c>
      <c r="V23" s="139">
        <f t="shared" si="0"/>
        <v>5</v>
      </c>
      <c r="W23" s="155">
        <f t="shared" si="0"/>
        <v>6</v>
      </c>
      <c r="X23" s="139">
        <f t="shared" si="0"/>
        <v>0</v>
      </c>
      <c r="Y23" s="155">
        <f t="shared" si="0"/>
        <v>0</v>
      </c>
      <c r="Z23" s="139">
        <f t="shared" si="0"/>
        <v>0</v>
      </c>
      <c r="AA23" s="139">
        <f t="shared" si="0"/>
        <v>1</v>
      </c>
      <c r="AB23" s="111">
        <f ca="1">SUMIF($A$7:$A$21,$E$23,AB7:AB12)</f>
        <v>15</v>
      </c>
      <c r="AC23" s="142">
        <f>+AC7+AC8+AC9+AC10+AC11+AC12</f>
        <v>190</v>
      </c>
    </row>
    <row r="24" spans="1:32" s="156" customFormat="1" ht="15" customHeight="1" x14ac:dyDescent="0.2">
      <c r="A24" s="154"/>
      <c r="B24" s="130"/>
      <c r="C24" s="130"/>
      <c r="D24" s="130"/>
      <c r="E24" s="130" t="s">
        <v>93</v>
      </c>
      <c r="F24" s="139">
        <f t="shared" ref="F24:AC24" si="1">SUMIF($A$7:$A$21,$E$24,F7:F21)</f>
        <v>42</v>
      </c>
      <c r="G24" s="136">
        <f t="shared" si="1"/>
        <v>44</v>
      </c>
      <c r="H24" s="139">
        <f t="shared" si="1"/>
        <v>42</v>
      </c>
      <c r="I24" s="143">
        <f t="shared" si="1"/>
        <v>128</v>
      </c>
      <c r="J24" s="139">
        <f t="shared" si="1"/>
        <v>0</v>
      </c>
      <c r="K24" s="136">
        <f t="shared" si="1"/>
        <v>12</v>
      </c>
      <c r="L24" s="139">
        <f t="shared" si="1"/>
        <v>10</v>
      </c>
      <c r="M24" s="136">
        <f t="shared" si="1"/>
        <v>18</v>
      </c>
      <c r="N24" s="139">
        <f t="shared" si="1"/>
        <v>18</v>
      </c>
      <c r="O24" s="136">
        <f t="shared" si="1"/>
        <v>18</v>
      </c>
      <c r="P24" s="139">
        <f t="shared" si="1"/>
        <v>0</v>
      </c>
      <c r="Q24" s="143">
        <f t="shared" si="1"/>
        <v>76</v>
      </c>
      <c r="R24" s="142">
        <f t="shared" si="1"/>
        <v>204</v>
      </c>
      <c r="S24" s="156">
        <f t="shared" si="1"/>
        <v>1</v>
      </c>
      <c r="T24" s="139">
        <f t="shared" si="1"/>
        <v>1</v>
      </c>
      <c r="U24" s="155">
        <f t="shared" si="1"/>
        <v>1</v>
      </c>
      <c r="V24" s="139">
        <f t="shared" si="1"/>
        <v>12</v>
      </c>
      <c r="W24" s="155">
        <f t="shared" si="1"/>
        <v>11</v>
      </c>
      <c r="X24" s="139">
        <f t="shared" si="1"/>
        <v>1</v>
      </c>
      <c r="Y24" s="155">
        <f t="shared" si="1"/>
        <v>1</v>
      </c>
      <c r="Z24" s="139">
        <f t="shared" si="1"/>
        <v>1</v>
      </c>
      <c r="AA24" s="139">
        <f t="shared" si="1"/>
        <v>0</v>
      </c>
      <c r="AB24" s="111">
        <f>+AB14+AB15+AB16+AB18+AB19+AB21+AB20</f>
        <v>27</v>
      </c>
      <c r="AC24" s="142">
        <f>+AC14+AC15+AC16+AC18+AC19+AC21+AC20</f>
        <v>219</v>
      </c>
    </row>
    <row r="25" spans="1:32" s="156" customFormat="1" ht="15" customHeight="1" x14ac:dyDescent="0.2">
      <c r="A25" s="154"/>
      <c r="B25" s="130"/>
      <c r="C25" s="130"/>
      <c r="D25" s="130"/>
      <c r="E25" s="130" t="s">
        <v>61</v>
      </c>
      <c r="F25" s="139">
        <f t="shared" ref="F25:AC25" si="2">SUMIF($C$7:$C$21,$E$25,F7:F21)</f>
        <v>74</v>
      </c>
      <c r="G25" s="136">
        <f t="shared" si="2"/>
        <v>73</v>
      </c>
      <c r="H25" s="139">
        <f t="shared" si="2"/>
        <v>70</v>
      </c>
      <c r="I25" s="143">
        <f t="shared" si="2"/>
        <v>217</v>
      </c>
      <c r="J25" s="139">
        <f t="shared" si="2"/>
        <v>1</v>
      </c>
      <c r="K25" s="136">
        <f t="shared" si="2"/>
        <v>20</v>
      </c>
      <c r="L25" s="139">
        <f t="shared" si="2"/>
        <v>18</v>
      </c>
      <c r="M25" s="136">
        <f t="shared" si="2"/>
        <v>36</v>
      </c>
      <c r="N25" s="139">
        <f t="shared" si="2"/>
        <v>37</v>
      </c>
      <c r="O25" s="136">
        <f t="shared" si="2"/>
        <v>37</v>
      </c>
      <c r="P25" s="139">
        <f t="shared" si="2"/>
        <v>1</v>
      </c>
      <c r="Q25" s="143">
        <f t="shared" si="2"/>
        <v>150</v>
      </c>
      <c r="R25" s="142">
        <f t="shared" si="2"/>
        <v>367</v>
      </c>
      <c r="S25" s="156">
        <f t="shared" si="2"/>
        <v>1</v>
      </c>
      <c r="T25" s="139">
        <f t="shared" si="2"/>
        <v>3</v>
      </c>
      <c r="U25" s="155">
        <f t="shared" si="2"/>
        <v>2</v>
      </c>
      <c r="V25" s="139">
        <f t="shared" si="2"/>
        <v>16</v>
      </c>
      <c r="W25" s="155">
        <f t="shared" si="2"/>
        <v>16</v>
      </c>
      <c r="X25" s="139">
        <f t="shared" si="2"/>
        <v>1</v>
      </c>
      <c r="Y25" s="155">
        <f t="shared" si="2"/>
        <v>1</v>
      </c>
      <c r="Z25" s="139">
        <f t="shared" si="2"/>
        <v>1</v>
      </c>
      <c r="AA25" s="139">
        <f t="shared" si="2"/>
        <v>1</v>
      </c>
      <c r="AB25" s="111">
        <f ca="1">+AB23+AB24</f>
        <v>42</v>
      </c>
      <c r="AC25" s="142">
        <f t="shared" si="2"/>
        <v>409</v>
      </c>
    </row>
    <row r="26" spans="1:32" s="154" customFormat="1" ht="15" customHeight="1" x14ac:dyDescent="0.2">
      <c r="B26" s="130"/>
      <c r="C26" s="130"/>
      <c r="D26" s="130"/>
      <c r="E26" s="130" t="s">
        <v>89</v>
      </c>
      <c r="F26" s="139">
        <f t="shared" ref="F26:AC26" si="3">SUMIF($C$7:$C$21,$E$26,F7:F21)</f>
        <v>8</v>
      </c>
      <c r="G26" s="136">
        <f t="shared" si="3"/>
        <v>8</v>
      </c>
      <c r="H26" s="139">
        <f t="shared" si="3"/>
        <v>8</v>
      </c>
      <c r="I26" s="143">
        <f t="shared" si="3"/>
        <v>24</v>
      </c>
      <c r="J26" s="139">
        <f t="shared" si="3"/>
        <v>0</v>
      </c>
      <c r="K26" s="136">
        <f t="shared" si="3"/>
        <v>0</v>
      </c>
      <c r="L26" s="139">
        <f t="shared" si="3"/>
        <v>0</v>
      </c>
      <c r="M26" s="136">
        <f t="shared" si="3"/>
        <v>0</v>
      </c>
      <c r="N26" s="139">
        <f t="shared" si="3"/>
        <v>0</v>
      </c>
      <c r="O26" s="136">
        <f t="shared" si="3"/>
        <v>0</v>
      </c>
      <c r="P26" s="139">
        <f t="shared" si="3"/>
        <v>0</v>
      </c>
      <c r="Q26" s="143">
        <f t="shared" si="3"/>
        <v>0</v>
      </c>
      <c r="R26" s="142">
        <f t="shared" si="3"/>
        <v>24</v>
      </c>
      <c r="S26" s="154">
        <f t="shared" si="3"/>
        <v>0</v>
      </c>
      <c r="T26" s="139">
        <f t="shared" si="3"/>
        <v>0</v>
      </c>
      <c r="U26" s="155">
        <f t="shared" si="3"/>
        <v>0</v>
      </c>
      <c r="V26" s="139">
        <f t="shared" si="3"/>
        <v>1</v>
      </c>
      <c r="W26" s="155">
        <f t="shared" si="3"/>
        <v>1</v>
      </c>
      <c r="X26" s="139">
        <f t="shared" si="3"/>
        <v>0</v>
      </c>
      <c r="Y26" s="155">
        <f t="shared" si="3"/>
        <v>0</v>
      </c>
      <c r="Z26" s="139">
        <f t="shared" si="3"/>
        <v>0</v>
      </c>
      <c r="AA26" s="139">
        <f t="shared" si="3"/>
        <v>0</v>
      </c>
      <c r="AB26" s="111">
        <f t="shared" si="3"/>
        <v>2</v>
      </c>
      <c r="AC26" s="142">
        <f t="shared" si="3"/>
        <v>26</v>
      </c>
    </row>
    <row r="27" spans="1:32" s="128" customFormat="1" x14ac:dyDescent="0.2">
      <c r="A27" s="87" t="s">
        <v>218</v>
      </c>
      <c r="B27" s="129"/>
      <c r="C27" s="129"/>
      <c r="D27" s="129"/>
      <c r="E27" s="129"/>
      <c r="F27" s="85"/>
      <c r="G27" s="85"/>
    </row>
    <row r="28" spans="1:32" s="128" customFormat="1" x14ac:dyDescent="0.2">
      <c r="A28" s="97" t="s">
        <v>168</v>
      </c>
      <c r="B28" s="129"/>
      <c r="C28" s="129"/>
      <c r="D28" s="129"/>
      <c r="E28" s="129"/>
      <c r="F28" s="85"/>
      <c r="G28" s="85"/>
    </row>
    <row r="29" spans="1:32" s="128" customFormat="1" x14ac:dyDescent="0.2">
      <c r="B29" s="129"/>
      <c r="C29" s="129"/>
      <c r="D29" s="129"/>
      <c r="E29" s="129"/>
      <c r="F29" s="85"/>
      <c r="G29" s="85"/>
    </row>
    <row r="30" spans="1:32" s="128" customFormat="1" x14ac:dyDescent="0.2">
      <c r="B30" s="129"/>
      <c r="C30" s="129"/>
      <c r="D30" s="129"/>
      <c r="E30" s="129"/>
      <c r="F30" s="85"/>
      <c r="G30" s="85"/>
    </row>
    <row r="31" spans="1:32" s="128" customFormat="1" ht="12.75" customHeight="1" x14ac:dyDescent="0.2">
      <c r="A31" s="86"/>
      <c r="B31" s="86"/>
      <c r="C31" s="86" t="s">
        <v>216</v>
      </c>
      <c r="D31" s="86" t="s">
        <v>172</v>
      </c>
      <c r="E31" s="86" t="s">
        <v>217</v>
      </c>
    </row>
    <row r="32" spans="1:32" s="128" customFormat="1" x14ac:dyDescent="0.2">
      <c r="B32" s="86" t="s">
        <v>59</v>
      </c>
      <c r="C32" s="109">
        <f>I23</f>
        <v>113</v>
      </c>
      <c r="D32" s="109">
        <f>Q23</f>
        <v>74</v>
      </c>
      <c r="E32" s="109">
        <f ca="1">AB23</f>
        <v>15</v>
      </c>
    </row>
    <row r="33" spans="2:7" s="128" customFormat="1" x14ac:dyDescent="0.2">
      <c r="B33" s="86" t="s">
        <v>93</v>
      </c>
      <c r="C33" s="109">
        <f t="shared" ref="C33:C35" si="4">I24</f>
        <v>128</v>
      </c>
      <c r="D33" s="109">
        <f t="shared" ref="D33:D35" si="5">Q24</f>
        <v>76</v>
      </c>
      <c r="E33" s="109">
        <f t="shared" ref="E33:E35" si="6">AB24</f>
        <v>27</v>
      </c>
    </row>
    <row r="34" spans="2:7" s="128" customFormat="1" x14ac:dyDescent="0.2">
      <c r="B34" s="86" t="s">
        <v>61</v>
      </c>
      <c r="C34" s="109">
        <f t="shared" si="4"/>
        <v>217</v>
      </c>
      <c r="D34" s="109">
        <f t="shared" si="5"/>
        <v>150</v>
      </c>
      <c r="E34" s="109">
        <f t="shared" ca="1" si="6"/>
        <v>42</v>
      </c>
    </row>
    <row r="35" spans="2:7" s="128" customFormat="1" x14ac:dyDescent="0.2">
      <c r="B35" s="86" t="s">
        <v>89</v>
      </c>
      <c r="C35" s="109">
        <f t="shared" si="4"/>
        <v>24</v>
      </c>
      <c r="D35" s="109">
        <f t="shared" si="5"/>
        <v>0</v>
      </c>
      <c r="E35" s="109">
        <f t="shared" si="6"/>
        <v>2</v>
      </c>
    </row>
    <row r="36" spans="2:7" s="128" customFormat="1" x14ac:dyDescent="0.2">
      <c r="B36" s="129"/>
      <c r="C36" s="129"/>
      <c r="D36" s="129"/>
      <c r="E36" s="129"/>
      <c r="F36" s="85"/>
      <c r="G36" s="85"/>
    </row>
    <row r="37" spans="2:7" s="128" customFormat="1" x14ac:dyDescent="0.2">
      <c r="B37" s="129"/>
      <c r="C37" s="129"/>
      <c r="D37" s="129"/>
      <c r="E37" s="129"/>
      <c r="F37" s="85"/>
      <c r="G37" s="85"/>
    </row>
    <row r="38" spans="2:7" s="128" customFormat="1" x14ac:dyDescent="0.2">
      <c r="B38" s="129"/>
      <c r="C38" s="129"/>
      <c r="D38" s="129"/>
      <c r="E38" s="129"/>
      <c r="F38" s="85"/>
      <c r="G38" s="85"/>
    </row>
    <row r="39" spans="2:7" s="128" customFormat="1" x14ac:dyDescent="0.2">
      <c r="B39" s="129"/>
      <c r="C39" s="129"/>
      <c r="D39" s="129"/>
      <c r="E39" s="129"/>
      <c r="F39" s="85"/>
      <c r="G39" s="85"/>
    </row>
    <row r="40" spans="2:7" s="128" customFormat="1" x14ac:dyDescent="0.2">
      <c r="B40" s="129"/>
      <c r="C40" s="129"/>
      <c r="D40" s="129"/>
      <c r="E40" s="129"/>
      <c r="F40" s="85"/>
      <c r="G40" s="85"/>
    </row>
    <row r="41" spans="2:7" s="128" customFormat="1" x14ac:dyDescent="0.2">
      <c r="B41" s="129"/>
      <c r="C41" s="129"/>
      <c r="D41" s="129"/>
      <c r="E41" s="129"/>
      <c r="F41" s="85"/>
      <c r="G41" s="85"/>
    </row>
    <row r="42" spans="2:7" s="128" customFormat="1" x14ac:dyDescent="0.2">
      <c r="B42" s="129"/>
      <c r="C42" s="129"/>
      <c r="D42" s="129"/>
      <c r="E42" s="129"/>
      <c r="F42" s="85"/>
      <c r="G42" s="85"/>
    </row>
    <row r="43" spans="2:7" s="128" customFormat="1" x14ac:dyDescent="0.2">
      <c r="B43" s="129"/>
      <c r="C43" s="129"/>
      <c r="D43" s="129"/>
      <c r="E43" s="129"/>
      <c r="F43" s="85"/>
      <c r="G43" s="85"/>
    </row>
    <row r="44" spans="2:7" s="128" customFormat="1" x14ac:dyDescent="0.2">
      <c r="B44" s="129"/>
      <c r="C44" s="129"/>
      <c r="D44" s="129"/>
      <c r="E44" s="129"/>
      <c r="F44" s="85"/>
      <c r="G44" s="85"/>
    </row>
    <row r="45" spans="2:7" s="128" customFormat="1" x14ac:dyDescent="0.2">
      <c r="B45" s="129"/>
      <c r="C45" s="129"/>
      <c r="D45" s="129"/>
      <c r="E45" s="129"/>
      <c r="F45" s="85"/>
      <c r="G45" s="85"/>
    </row>
    <row r="46" spans="2:7" s="128" customFormat="1" x14ac:dyDescent="0.2">
      <c r="B46" s="129"/>
      <c r="C46" s="129"/>
      <c r="D46" s="129"/>
      <c r="E46" s="129"/>
      <c r="F46" s="85"/>
      <c r="G46" s="85"/>
    </row>
    <row r="47" spans="2:7" s="128" customFormat="1" x14ac:dyDescent="0.2">
      <c r="B47" s="129"/>
      <c r="C47" s="129"/>
      <c r="D47" s="129"/>
      <c r="E47" s="129"/>
      <c r="F47" s="85"/>
      <c r="G47" s="85"/>
    </row>
    <row r="48" spans="2:7" s="128" customFormat="1" x14ac:dyDescent="0.2">
      <c r="B48" s="129"/>
      <c r="C48" s="129"/>
      <c r="D48" s="129"/>
      <c r="E48" s="129"/>
      <c r="F48" s="85"/>
      <c r="G48" s="85"/>
    </row>
    <row r="49" spans="2:7" s="128" customFormat="1" x14ac:dyDescent="0.2">
      <c r="B49" s="129"/>
      <c r="C49" s="129"/>
      <c r="D49" s="129"/>
      <c r="E49" s="129"/>
      <c r="F49" s="85"/>
      <c r="G49" s="85"/>
    </row>
    <row r="50" spans="2:7" s="128" customFormat="1" x14ac:dyDescent="0.2">
      <c r="B50" s="129"/>
      <c r="C50" s="129"/>
      <c r="D50" s="129"/>
      <c r="E50" s="129"/>
      <c r="F50" s="85"/>
      <c r="G50" s="85"/>
    </row>
    <row r="51" spans="2:7" s="128" customFormat="1" x14ac:dyDescent="0.2">
      <c r="B51" s="129"/>
      <c r="C51" s="129"/>
      <c r="D51" s="129"/>
      <c r="E51" s="129"/>
      <c r="F51" s="85"/>
      <c r="G51" s="85"/>
    </row>
    <row r="52" spans="2:7" s="128" customFormat="1" x14ac:dyDescent="0.2">
      <c r="B52" s="129"/>
      <c r="C52" s="129"/>
      <c r="D52" s="129"/>
      <c r="E52" s="129"/>
      <c r="F52" s="85"/>
      <c r="G52" s="85"/>
    </row>
    <row r="53" spans="2:7" s="128" customFormat="1" x14ac:dyDescent="0.2">
      <c r="B53" s="129"/>
      <c r="C53" s="129"/>
      <c r="D53" s="129"/>
      <c r="E53" s="129"/>
      <c r="F53" s="85"/>
      <c r="G53" s="85"/>
    </row>
    <row r="54" spans="2:7" s="128" customFormat="1" x14ac:dyDescent="0.2">
      <c r="B54" s="129"/>
      <c r="C54" s="129"/>
      <c r="D54" s="129"/>
      <c r="E54" s="129"/>
      <c r="F54" s="85"/>
      <c r="G54" s="85"/>
    </row>
    <row r="55" spans="2:7" s="128" customFormat="1" x14ac:dyDescent="0.2">
      <c r="B55" s="129"/>
      <c r="C55" s="129"/>
      <c r="D55" s="129"/>
      <c r="E55" s="129"/>
      <c r="F55" s="85"/>
      <c r="G55" s="85"/>
    </row>
    <row r="56" spans="2:7" s="128" customFormat="1" x14ac:dyDescent="0.2">
      <c r="B56" s="129"/>
      <c r="C56" s="129"/>
      <c r="D56" s="129"/>
      <c r="E56" s="129"/>
      <c r="F56" s="85"/>
      <c r="G56" s="85"/>
    </row>
    <row r="57" spans="2:7" s="128" customFormat="1" x14ac:dyDescent="0.2">
      <c r="B57" s="129"/>
      <c r="C57" s="129"/>
      <c r="D57" s="129"/>
      <c r="E57" s="129"/>
      <c r="F57" s="85"/>
      <c r="G57" s="85"/>
    </row>
    <row r="58" spans="2:7" s="128" customFormat="1" x14ac:dyDescent="0.2">
      <c r="B58" s="129"/>
      <c r="C58" s="129"/>
      <c r="D58" s="129"/>
      <c r="E58" s="129"/>
      <c r="F58" s="85"/>
      <c r="G58" s="85"/>
    </row>
    <row r="59" spans="2:7" s="128" customFormat="1" x14ac:dyDescent="0.2">
      <c r="B59" s="129"/>
      <c r="C59" s="129"/>
      <c r="D59" s="129"/>
      <c r="E59" s="129"/>
      <c r="F59" s="85"/>
      <c r="G59" s="85"/>
    </row>
    <row r="60" spans="2:7" s="128" customFormat="1" x14ac:dyDescent="0.2">
      <c r="B60" s="129"/>
      <c r="C60" s="129"/>
      <c r="D60" s="129"/>
      <c r="E60" s="129"/>
      <c r="F60" s="85"/>
      <c r="G60" s="85"/>
    </row>
    <row r="61" spans="2:7" s="128" customFormat="1" x14ac:dyDescent="0.2">
      <c r="B61" s="129"/>
      <c r="C61" s="129"/>
      <c r="D61" s="129"/>
      <c r="E61" s="129"/>
      <c r="F61" s="85"/>
      <c r="G61" s="85"/>
    </row>
    <row r="62" spans="2:7" s="128" customFormat="1" x14ac:dyDescent="0.2">
      <c r="B62" s="129"/>
      <c r="C62" s="129"/>
      <c r="D62" s="129"/>
      <c r="E62" s="129"/>
      <c r="F62" s="85"/>
      <c r="G62" s="85"/>
    </row>
    <row r="63" spans="2:7" s="128" customFormat="1" x14ac:dyDescent="0.2">
      <c r="B63" s="129"/>
      <c r="C63" s="129"/>
      <c r="D63" s="129"/>
      <c r="E63" s="129"/>
      <c r="F63" s="85"/>
      <c r="G63" s="85"/>
    </row>
    <row r="64" spans="2:7" s="128" customFormat="1" x14ac:dyDescent="0.2">
      <c r="B64" s="129"/>
      <c r="C64" s="129"/>
      <c r="D64" s="129"/>
      <c r="E64" s="129"/>
      <c r="F64" s="85"/>
      <c r="G64" s="85"/>
    </row>
    <row r="65" spans="2:7" s="128" customFormat="1" x14ac:dyDescent="0.2">
      <c r="B65" s="129"/>
      <c r="C65" s="129"/>
      <c r="D65" s="129"/>
      <c r="E65" s="129"/>
      <c r="F65" s="85"/>
      <c r="G65" s="85"/>
    </row>
    <row r="66" spans="2:7" s="128" customFormat="1" x14ac:dyDescent="0.2">
      <c r="B66" s="129"/>
      <c r="C66" s="129"/>
      <c r="D66" s="129"/>
      <c r="E66" s="129"/>
      <c r="F66" s="85"/>
      <c r="G66" s="85"/>
    </row>
    <row r="67" spans="2:7" s="128" customFormat="1" x14ac:dyDescent="0.2">
      <c r="B67" s="129"/>
      <c r="C67" s="129"/>
      <c r="D67" s="129"/>
      <c r="E67" s="129"/>
      <c r="F67" s="85"/>
      <c r="G67" s="85"/>
    </row>
    <row r="68" spans="2:7" s="128" customFormat="1" x14ac:dyDescent="0.2">
      <c r="B68" s="129"/>
      <c r="C68" s="129"/>
      <c r="D68" s="129"/>
      <c r="E68" s="129"/>
      <c r="F68" s="85"/>
      <c r="G68" s="85"/>
    </row>
    <row r="69" spans="2:7" s="128" customFormat="1" x14ac:dyDescent="0.2">
      <c r="B69" s="129"/>
      <c r="C69" s="129"/>
      <c r="D69" s="129"/>
      <c r="E69" s="129"/>
      <c r="F69" s="85"/>
      <c r="G69" s="85"/>
    </row>
    <row r="70" spans="2:7" s="128" customFormat="1" x14ac:dyDescent="0.2">
      <c r="B70" s="129"/>
      <c r="C70" s="129"/>
      <c r="D70" s="129"/>
      <c r="E70" s="129"/>
      <c r="F70" s="85"/>
      <c r="G70" s="85"/>
    </row>
    <row r="71" spans="2:7" s="128" customFormat="1" x14ac:dyDescent="0.2">
      <c r="B71" s="129"/>
      <c r="C71" s="129"/>
      <c r="D71" s="129"/>
      <c r="E71" s="129"/>
      <c r="F71" s="85"/>
      <c r="G71" s="85"/>
    </row>
    <row r="72" spans="2:7" s="128" customFormat="1" x14ac:dyDescent="0.2">
      <c r="B72" s="129"/>
      <c r="C72" s="129"/>
      <c r="D72" s="129"/>
      <c r="E72" s="129"/>
      <c r="F72" s="85"/>
      <c r="G72" s="85"/>
    </row>
    <row r="73" spans="2:7" s="128" customFormat="1" x14ac:dyDescent="0.2">
      <c r="B73" s="129"/>
      <c r="C73" s="129"/>
      <c r="D73" s="129"/>
      <c r="E73" s="129"/>
      <c r="F73" s="85"/>
      <c r="G73" s="85"/>
    </row>
    <row r="74" spans="2:7" s="128" customFormat="1" x14ac:dyDescent="0.2">
      <c r="B74" s="129"/>
      <c r="C74" s="129"/>
      <c r="D74" s="129"/>
      <c r="E74" s="129"/>
      <c r="F74" s="85"/>
      <c r="G74" s="85"/>
    </row>
    <row r="75" spans="2:7" s="128" customFormat="1" x14ac:dyDescent="0.2">
      <c r="B75" s="129"/>
      <c r="C75" s="129"/>
      <c r="D75" s="129"/>
      <c r="E75" s="129"/>
      <c r="F75" s="85"/>
      <c r="G75" s="85"/>
    </row>
    <row r="76" spans="2:7" s="128" customFormat="1" x14ac:dyDescent="0.2">
      <c r="B76" s="129"/>
      <c r="C76" s="129"/>
      <c r="D76" s="129"/>
      <c r="E76" s="129"/>
      <c r="F76" s="85"/>
      <c r="G76" s="85"/>
    </row>
    <row r="77" spans="2:7" s="128" customFormat="1" x14ac:dyDescent="0.2">
      <c r="B77" s="129"/>
      <c r="C77" s="129"/>
      <c r="D77" s="129"/>
      <c r="E77" s="129"/>
      <c r="F77" s="85"/>
      <c r="G77" s="85"/>
    </row>
    <row r="78" spans="2:7" s="128" customFormat="1" x14ac:dyDescent="0.2">
      <c r="B78" s="129"/>
      <c r="C78" s="129"/>
      <c r="D78" s="129"/>
      <c r="E78" s="129"/>
      <c r="F78" s="85"/>
      <c r="G78" s="85"/>
    </row>
    <row r="79" spans="2:7" s="128" customFormat="1" x14ac:dyDescent="0.2">
      <c r="B79" s="129"/>
      <c r="C79" s="129"/>
      <c r="D79" s="129"/>
      <c r="E79" s="129"/>
      <c r="F79" s="85"/>
      <c r="G79" s="85"/>
    </row>
    <row r="80" spans="2:7" s="128" customFormat="1" x14ac:dyDescent="0.2">
      <c r="B80" s="129"/>
      <c r="C80" s="129"/>
      <c r="D80" s="129"/>
      <c r="E80" s="129"/>
      <c r="F80" s="85"/>
      <c r="G80" s="85"/>
    </row>
    <row r="81" spans="2:7" s="128" customFormat="1" x14ac:dyDescent="0.2">
      <c r="B81" s="129"/>
      <c r="C81" s="129"/>
      <c r="D81" s="129"/>
      <c r="E81" s="129"/>
      <c r="F81" s="85"/>
      <c r="G81" s="85"/>
    </row>
    <row r="82" spans="2:7" s="128" customFormat="1" x14ac:dyDescent="0.2">
      <c r="B82" s="129"/>
      <c r="C82" s="129"/>
      <c r="D82" s="129"/>
      <c r="E82" s="129"/>
      <c r="F82" s="85"/>
      <c r="G82" s="85"/>
    </row>
    <row r="83" spans="2:7" s="128" customFormat="1" x14ac:dyDescent="0.2">
      <c r="B83" s="129"/>
      <c r="C83" s="129"/>
      <c r="D83" s="129"/>
      <c r="E83" s="129"/>
      <c r="F83" s="85"/>
      <c r="G83" s="85"/>
    </row>
    <row r="84" spans="2:7" s="128" customFormat="1" x14ac:dyDescent="0.2">
      <c r="B84" s="129"/>
      <c r="C84" s="129"/>
      <c r="D84" s="129"/>
      <c r="E84" s="129"/>
      <c r="F84" s="85"/>
      <c r="G84" s="85"/>
    </row>
    <row r="85" spans="2:7" s="128" customFormat="1" x14ac:dyDescent="0.2">
      <c r="B85" s="129"/>
      <c r="C85" s="129"/>
      <c r="D85" s="129"/>
      <c r="E85" s="129"/>
      <c r="F85" s="85"/>
      <c r="G85" s="85"/>
    </row>
    <row r="86" spans="2:7" s="128" customFormat="1" x14ac:dyDescent="0.2">
      <c r="B86" s="129"/>
      <c r="C86" s="129"/>
      <c r="D86" s="129"/>
      <c r="E86" s="129"/>
      <c r="F86" s="85"/>
      <c r="G86" s="85"/>
    </row>
    <row r="87" spans="2:7" s="128" customFormat="1" x14ac:dyDescent="0.2">
      <c r="B87" s="129"/>
      <c r="C87" s="129"/>
      <c r="D87" s="129"/>
      <c r="E87" s="129"/>
      <c r="F87" s="85"/>
      <c r="G87" s="85"/>
    </row>
    <row r="88" spans="2:7" s="128" customFormat="1" x14ac:dyDescent="0.2">
      <c r="B88" s="129"/>
      <c r="C88" s="129"/>
      <c r="D88" s="129"/>
      <c r="E88" s="129"/>
      <c r="F88" s="85"/>
      <c r="G88" s="85"/>
    </row>
    <row r="89" spans="2:7" s="128" customFormat="1" x14ac:dyDescent="0.2">
      <c r="B89" s="129"/>
      <c r="C89" s="129"/>
      <c r="D89" s="129"/>
      <c r="E89" s="129"/>
      <c r="F89" s="85"/>
      <c r="G89" s="85"/>
    </row>
    <row r="90" spans="2:7" s="128" customFormat="1" x14ac:dyDescent="0.2">
      <c r="B90" s="129"/>
      <c r="C90" s="129"/>
      <c r="D90" s="129"/>
      <c r="E90" s="129"/>
      <c r="F90" s="85"/>
      <c r="G90" s="85"/>
    </row>
    <row r="91" spans="2:7" s="128" customFormat="1" x14ac:dyDescent="0.2">
      <c r="B91" s="129"/>
      <c r="C91" s="129"/>
      <c r="D91" s="129"/>
      <c r="E91" s="129"/>
      <c r="F91" s="85"/>
      <c r="G91" s="85"/>
    </row>
    <row r="92" spans="2:7" s="128" customFormat="1" x14ac:dyDescent="0.2">
      <c r="B92" s="129"/>
      <c r="C92" s="129"/>
      <c r="D92" s="129"/>
      <c r="E92" s="129"/>
      <c r="F92" s="85"/>
      <c r="G92" s="85"/>
    </row>
    <row r="93" spans="2:7" s="128" customFormat="1" x14ac:dyDescent="0.2">
      <c r="B93" s="129"/>
      <c r="C93" s="129"/>
      <c r="D93" s="129"/>
      <c r="E93" s="129"/>
      <c r="F93" s="85"/>
      <c r="G93" s="85"/>
    </row>
    <row r="94" spans="2:7" s="128" customFormat="1" x14ac:dyDescent="0.2">
      <c r="B94" s="129"/>
      <c r="C94" s="129"/>
      <c r="D94" s="129"/>
      <c r="E94" s="129"/>
      <c r="F94" s="85"/>
      <c r="G94" s="85"/>
    </row>
    <row r="95" spans="2:7" s="128" customFormat="1" x14ac:dyDescent="0.2">
      <c r="B95" s="129"/>
      <c r="C95" s="129"/>
      <c r="D95" s="129"/>
      <c r="E95" s="129"/>
      <c r="F95" s="85"/>
      <c r="G95" s="85"/>
    </row>
    <row r="96" spans="2:7" s="128" customFormat="1" x14ac:dyDescent="0.2">
      <c r="B96" s="129"/>
      <c r="C96" s="129"/>
      <c r="D96" s="129"/>
      <c r="E96" s="129"/>
      <c r="F96" s="85"/>
      <c r="G96" s="85"/>
    </row>
    <row r="97" spans="2:7" s="128" customFormat="1" x14ac:dyDescent="0.2">
      <c r="B97" s="129"/>
      <c r="C97" s="129"/>
      <c r="D97" s="129"/>
      <c r="E97" s="129"/>
      <c r="F97" s="85"/>
      <c r="G97" s="85"/>
    </row>
    <row r="98" spans="2:7" s="128" customFormat="1" x14ac:dyDescent="0.2">
      <c r="B98" s="129"/>
      <c r="C98" s="129"/>
      <c r="D98" s="129"/>
      <c r="E98" s="129"/>
      <c r="F98" s="85"/>
      <c r="G98" s="85"/>
    </row>
    <row r="99" spans="2:7" s="128" customFormat="1" x14ac:dyDescent="0.2">
      <c r="B99" s="129"/>
      <c r="C99" s="129"/>
      <c r="D99" s="129"/>
      <c r="E99" s="129"/>
      <c r="F99" s="85"/>
      <c r="G99" s="85"/>
    </row>
    <row r="100" spans="2:7" s="128" customFormat="1" x14ac:dyDescent="0.2">
      <c r="B100" s="129"/>
      <c r="C100" s="129"/>
      <c r="D100" s="129"/>
      <c r="E100" s="129"/>
      <c r="F100" s="85"/>
      <c r="G100" s="85"/>
    </row>
    <row r="101" spans="2:7" s="128" customFormat="1" x14ac:dyDescent="0.2">
      <c r="B101" s="129"/>
      <c r="C101" s="129"/>
      <c r="D101" s="129"/>
      <c r="E101" s="129"/>
      <c r="F101" s="85"/>
      <c r="G101" s="85"/>
    </row>
    <row r="102" spans="2:7" s="128" customFormat="1" x14ac:dyDescent="0.2">
      <c r="B102" s="129"/>
      <c r="C102" s="129"/>
      <c r="D102" s="129"/>
      <c r="E102" s="129"/>
      <c r="F102" s="85"/>
      <c r="G102" s="85"/>
    </row>
    <row r="103" spans="2:7" s="128" customFormat="1" x14ac:dyDescent="0.2">
      <c r="B103" s="129"/>
      <c r="C103" s="129"/>
      <c r="D103" s="129"/>
      <c r="E103" s="129"/>
      <c r="F103" s="85"/>
      <c r="G103" s="85"/>
    </row>
    <row r="104" spans="2:7" s="128" customFormat="1" x14ac:dyDescent="0.2">
      <c r="B104" s="129"/>
      <c r="C104" s="129"/>
      <c r="D104" s="129"/>
      <c r="E104" s="129"/>
      <c r="F104" s="85"/>
      <c r="G104" s="85"/>
    </row>
    <row r="105" spans="2:7" s="128" customFormat="1" x14ac:dyDescent="0.2">
      <c r="B105" s="129"/>
      <c r="C105" s="129"/>
      <c r="D105" s="129"/>
      <c r="E105" s="129"/>
      <c r="F105" s="85"/>
      <c r="G105" s="85"/>
    </row>
    <row r="106" spans="2:7" s="128" customFormat="1" x14ac:dyDescent="0.2">
      <c r="B106" s="129"/>
      <c r="C106" s="129"/>
      <c r="D106" s="129"/>
      <c r="E106" s="129"/>
      <c r="F106" s="85"/>
      <c r="G106" s="85"/>
    </row>
    <row r="107" spans="2:7" s="128" customFormat="1" x14ac:dyDescent="0.2">
      <c r="B107" s="129"/>
      <c r="C107" s="129"/>
      <c r="D107" s="129"/>
      <c r="E107" s="129"/>
      <c r="F107" s="85"/>
      <c r="G107" s="85"/>
    </row>
    <row r="108" spans="2:7" s="128" customFormat="1" x14ac:dyDescent="0.2">
      <c r="B108" s="129"/>
      <c r="C108" s="129"/>
      <c r="D108" s="129"/>
      <c r="E108" s="129"/>
      <c r="F108" s="85"/>
      <c r="G108" s="85"/>
    </row>
    <row r="109" spans="2:7" s="128" customFormat="1" x14ac:dyDescent="0.2">
      <c r="B109" s="129"/>
      <c r="C109" s="129"/>
      <c r="D109" s="129"/>
      <c r="E109" s="129"/>
      <c r="F109" s="85"/>
      <c r="G109" s="85"/>
    </row>
    <row r="110" spans="2:7" s="128" customFormat="1" x14ac:dyDescent="0.2">
      <c r="B110" s="129"/>
      <c r="C110" s="129"/>
      <c r="D110" s="129"/>
      <c r="E110" s="129"/>
      <c r="F110" s="85"/>
      <c r="G110" s="85"/>
    </row>
    <row r="111" spans="2:7" s="128" customFormat="1" x14ac:dyDescent="0.2">
      <c r="B111" s="129"/>
      <c r="C111" s="129"/>
      <c r="D111" s="129"/>
      <c r="E111" s="129"/>
      <c r="F111" s="85"/>
      <c r="G111" s="85"/>
    </row>
    <row r="112" spans="2:7" s="128" customFormat="1" x14ac:dyDescent="0.2">
      <c r="B112" s="129"/>
      <c r="C112" s="129"/>
      <c r="D112" s="129"/>
      <c r="E112" s="129"/>
      <c r="F112" s="85"/>
      <c r="G112" s="85"/>
    </row>
    <row r="113" spans="2:7" s="128" customFormat="1" x14ac:dyDescent="0.2">
      <c r="B113" s="129"/>
      <c r="C113" s="129"/>
      <c r="D113" s="129"/>
      <c r="E113" s="129"/>
      <c r="F113" s="85"/>
      <c r="G113" s="85"/>
    </row>
    <row r="114" spans="2:7" s="128" customFormat="1" x14ac:dyDescent="0.2">
      <c r="B114" s="129"/>
      <c r="C114" s="129"/>
      <c r="D114" s="129"/>
      <c r="E114" s="129"/>
      <c r="F114" s="85"/>
      <c r="G114" s="85"/>
    </row>
    <row r="115" spans="2:7" s="128" customFormat="1" x14ac:dyDescent="0.2">
      <c r="B115" s="129"/>
      <c r="C115" s="129"/>
      <c r="D115" s="129"/>
      <c r="E115" s="129"/>
      <c r="F115" s="85"/>
      <c r="G115" s="85"/>
    </row>
    <row r="116" spans="2:7" s="128" customFormat="1" x14ac:dyDescent="0.2">
      <c r="B116" s="129"/>
      <c r="C116" s="129"/>
      <c r="D116" s="129"/>
      <c r="E116" s="129"/>
      <c r="F116" s="85"/>
      <c r="G116" s="85"/>
    </row>
    <row r="117" spans="2:7" s="128" customFormat="1" x14ac:dyDescent="0.2">
      <c r="B117" s="129"/>
      <c r="C117" s="129"/>
      <c r="D117" s="129"/>
      <c r="E117" s="129"/>
      <c r="F117" s="85"/>
      <c r="G117" s="85"/>
    </row>
    <row r="118" spans="2:7" s="128" customFormat="1" x14ac:dyDescent="0.2">
      <c r="B118" s="129"/>
      <c r="C118" s="129"/>
      <c r="D118" s="129"/>
      <c r="E118" s="129"/>
      <c r="F118" s="85"/>
      <c r="G118" s="85"/>
    </row>
    <row r="119" spans="2:7" s="128" customFormat="1" x14ac:dyDescent="0.2">
      <c r="B119" s="129"/>
      <c r="C119" s="129"/>
      <c r="D119" s="129"/>
      <c r="E119" s="129"/>
      <c r="F119" s="85"/>
      <c r="G119" s="85"/>
    </row>
    <row r="120" spans="2:7" s="128" customFormat="1" x14ac:dyDescent="0.2">
      <c r="B120" s="129"/>
      <c r="C120" s="129"/>
      <c r="D120" s="129"/>
      <c r="E120" s="129"/>
      <c r="F120" s="85"/>
      <c r="G120" s="85"/>
    </row>
    <row r="121" spans="2:7" s="128" customFormat="1" x14ac:dyDescent="0.2">
      <c r="B121" s="129"/>
      <c r="C121" s="129"/>
      <c r="D121" s="129"/>
      <c r="E121" s="129"/>
      <c r="F121" s="85"/>
      <c r="G121" s="85"/>
    </row>
    <row r="122" spans="2:7" s="128" customFormat="1" x14ac:dyDescent="0.2">
      <c r="B122" s="129"/>
      <c r="C122" s="129"/>
      <c r="D122" s="129"/>
      <c r="E122" s="129"/>
      <c r="F122" s="85"/>
      <c r="G122" s="85"/>
    </row>
    <row r="123" spans="2:7" s="128" customFormat="1" x14ac:dyDescent="0.2">
      <c r="B123" s="129"/>
      <c r="C123" s="129"/>
      <c r="D123" s="129"/>
      <c r="E123" s="129"/>
      <c r="F123" s="85"/>
      <c r="G123" s="85"/>
    </row>
    <row r="124" spans="2:7" s="128" customFormat="1" x14ac:dyDescent="0.2">
      <c r="B124" s="129"/>
      <c r="C124" s="129"/>
      <c r="D124" s="129"/>
      <c r="E124" s="129"/>
      <c r="F124" s="85"/>
      <c r="G124" s="85"/>
    </row>
    <row r="125" spans="2:7" s="128" customFormat="1" x14ac:dyDescent="0.2">
      <c r="B125" s="129"/>
      <c r="C125" s="129"/>
      <c r="D125" s="129"/>
      <c r="E125" s="129"/>
      <c r="F125" s="85"/>
      <c r="G125" s="85"/>
    </row>
    <row r="126" spans="2:7" s="128" customFormat="1" x14ac:dyDescent="0.2">
      <c r="B126" s="129"/>
      <c r="C126" s="129"/>
      <c r="D126" s="129"/>
      <c r="E126" s="129"/>
      <c r="F126" s="85"/>
      <c r="G126" s="85"/>
    </row>
    <row r="127" spans="2:7" s="128" customFormat="1" x14ac:dyDescent="0.2">
      <c r="B127" s="129"/>
      <c r="C127" s="129"/>
      <c r="D127" s="129"/>
      <c r="E127" s="129"/>
      <c r="F127" s="85"/>
      <c r="G127" s="85"/>
    </row>
    <row r="128" spans="2:7" s="128" customFormat="1" x14ac:dyDescent="0.2">
      <c r="B128" s="129"/>
      <c r="C128" s="129"/>
      <c r="D128" s="129"/>
      <c r="E128" s="129"/>
      <c r="F128" s="85"/>
      <c r="G128" s="85"/>
    </row>
    <row r="129" spans="2:7" s="128" customFormat="1" x14ac:dyDescent="0.2">
      <c r="B129" s="129"/>
      <c r="C129" s="129"/>
      <c r="D129" s="129"/>
      <c r="E129" s="129"/>
      <c r="F129" s="85"/>
      <c r="G129" s="85"/>
    </row>
    <row r="130" spans="2:7" s="128" customFormat="1" x14ac:dyDescent="0.2">
      <c r="B130" s="129"/>
      <c r="C130" s="129"/>
      <c r="D130" s="129"/>
      <c r="E130" s="129"/>
      <c r="F130" s="85"/>
      <c r="G130" s="85"/>
    </row>
    <row r="131" spans="2:7" s="128" customFormat="1" x14ac:dyDescent="0.2">
      <c r="B131" s="129"/>
      <c r="C131" s="129"/>
      <c r="D131" s="129"/>
      <c r="E131" s="129"/>
      <c r="F131" s="85"/>
      <c r="G131" s="85"/>
    </row>
    <row r="132" spans="2:7" s="128" customFormat="1" x14ac:dyDescent="0.2">
      <c r="B132" s="129"/>
      <c r="C132" s="129"/>
      <c r="D132" s="129"/>
      <c r="E132" s="129"/>
      <c r="F132" s="85"/>
      <c r="G132" s="85"/>
    </row>
    <row r="133" spans="2:7" s="128" customFormat="1" x14ac:dyDescent="0.2">
      <c r="B133" s="129"/>
      <c r="C133" s="129"/>
      <c r="D133" s="129"/>
      <c r="E133" s="129"/>
      <c r="F133" s="85"/>
      <c r="G133" s="85"/>
    </row>
    <row r="134" spans="2:7" s="128" customFormat="1" x14ac:dyDescent="0.2">
      <c r="B134" s="129"/>
      <c r="C134" s="129"/>
      <c r="D134" s="129"/>
      <c r="E134" s="129"/>
      <c r="F134" s="85"/>
      <c r="G134" s="85"/>
    </row>
    <row r="135" spans="2:7" s="128" customFormat="1" x14ac:dyDescent="0.2">
      <c r="B135" s="129"/>
      <c r="C135" s="129"/>
      <c r="D135" s="129"/>
      <c r="E135" s="129"/>
      <c r="F135" s="85"/>
      <c r="G135" s="85"/>
    </row>
    <row r="136" spans="2:7" s="128" customFormat="1" x14ac:dyDescent="0.2">
      <c r="B136" s="129"/>
      <c r="C136" s="129"/>
      <c r="D136" s="129"/>
      <c r="E136" s="129"/>
      <c r="F136" s="85"/>
      <c r="G136" s="85"/>
    </row>
    <row r="137" spans="2:7" s="128" customFormat="1" x14ac:dyDescent="0.2">
      <c r="B137" s="129"/>
      <c r="C137" s="129"/>
      <c r="D137" s="129"/>
      <c r="E137" s="129"/>
      <c r="F137" s="85"/>
      <c r="G137" s="85"/>
    </row>
    <row r="138" spans="2:7" s="128" customFormat="1" x14ac:dyDescent="0.2">
      <c r="B138" s="129"/>
      <c r="C138" s="129"/>
      <c r="D138" s="129"/>
      <c r="E138" s="129"/>
      <c r="F138" s="85"/>
      <c r="G138" s="85"/>
    </row>
    <row r="139" spans="2:7" s="128" customFormat="1" x14ac:dyDescent="0.2">
      <c r="B139" s="129"/>
      <c r="C139" s="129"/>
      <c r="D139" s="129"/>
      <c r="E139" s="129"/>
      <c r="F139" s="85"/>
      <c r="G139" s="85"/>
    </row>
    <row r="140" spans="2:7" s="128" customFormat="1" x14ac:dyDescent="0.2">
      <c r="B140" s="129"/>
      <c r="C140" s="129"/>
      <c r="D140" s="129"/>
      <c r="E140" s="129"/>
      <c r="F140" s="85"/>
      <c r="G140" s="85"/>
    </row>
    <row r="141" spans="2:7" s="128" customFormat="1" x14ac:dyDescent="0.2">
      <c r="B141" s="129"/>
      <c r="C141" s="129"/>
      <c r="D141" s="129"/>
      <c r="E141" s="129"/>
      <c r="F141" s="85"/>
      <c r="G141" s="85"/>
    </row>
    <row r="142" spans="2:7" s="128" customFormat="1" x14ac:dyDescent="0.2">
      <c r="B142" s="129"/>
      <c r="C142" s="129"/>
      <c r="D142" s="129"/>
      <c r="E142" s="129"/>
      <c r="F142" s="85"/>
      <c r="G142" s="85"/>
    </row>
    <row r="143" spans="2:7" s="128" customFormat="1" x14ac:dyDescent="0.2">
      <c r="B143" s="129"/>
      <c r="C143" s="129"/>
      <c r="D143" s="129"/>
      <c r="E143" s="129"/>
      <c r="F143" s="85"/>
      <c r="G143" s="85"/>
    </row>
    <row r="144" spans="2:7" s="128" customFormat="1" x14ac:dyDescent="0.2">
      <c r="B144" s="129"/>
      <c r="C144" s="129"/>
      <c r="D144" s="129"/>
      <c r="E144" s="129"/>
      <c r="F144" s="85"/>
      <c r="G144" s="85"/>
    </row>
    <row r="145" spans="2:7" s="128" customFormat="1" x14ac:dyDescent="0.2">
      <c r="B145" s="129"/>
      <c r="C145" s="129"/>
      <c r="D145" s="129"/>
      <c r="E145" s="129"/>
      <c r="F145" s="85"/>
      <c r="G145" s="85"/>
    </row>
    <row r="146" spans="2:7" s="128" customFormat="1" x14ac:dyDescent="0.2">
      <c r="B146" s="129"/>
      <c r="C146" s="129"/>
      <c r="D146" s="129"/>
      <c r="E146" s="129"/>
      <c r="F146" s="85"/>
      <c r="G146" s="85"/>
    </row>
    <row r="147" spans="2:7" s="128" customFormat="1" x14ac:dyDescent="0.2">
      <c r="B147" s="129"/>
      <c r="C147" s="129"/>
      <c r="D147" s="129"/>
      <c r="E147" s="129"/>
      <c r="F147" s="85"/>
      <c r="G147" s="85"/>
    </row>
    <row r="148" spans="2:7" s="128" customFormat="1" x14ac:dyDescent="0.2">
      <c r="B148" s="129"/>
      <c r="C148" s="129"/>
      <c r="D148" s="129"/>
      <c r="E148" s="129"/>
      <c r="F148" s="85"/>
      <c r="G148" s="85"/>
    </row>
    <row r="149" spans="2:7" s="128" customFormat="1" x14ac:dyDescent="0.2">
      <c r="B149" s="129"/>
      <c r="C149" s="129"/>
      <c r="D149" s="129"/>
      <c r="E149" s="129"/>
      <c r="F149" s="85"/>
      <c r="G149" s="85"/>
    </row>
    <row r="150" spans="2:7" s="128" customFormat="1" x14ac:dyDescent="0.2">
      <c r="B150" s="129"/>
      <c r="C150" s="129"/>
      <c r="D150" s="129"/>
      <c r="E150" s="129"/>
      <c r="F150" s="85"/>
      <c r="G150" s="85"/>
    </row>
    <row r="151" spans="2:7" s="128" customFormat="1" x14ac:dyDescent="0.2">
      <c r="B151" s="129"/>
      <c r="C151" s="129"/>
      <c r="D151" s="129"/>
      <c r="E151" s="129"/>
      <c r="F151" s="85"/>
      <c r="G151" s="85"/>
    </row>
    <row r="152" spans="2:7" s="128" customFormat="1" x14ac:dyDescent="0.2">
      <c r="B152" s="129"/>
      <c r="C152" s="129"/>
      <c r="D152" s="129"/>
      <c r="E152" s="129"/>
      <c r="F152" s="85"/>
      <c r="G152" s="85"/>
    </row>
    <row r="153" spans="2:7" s="128" customFormat="1" x14ac:dyDescent="0.2">
      <c r="B153" s="129"/>
      <c r="C153" s="129"/>
      <c r="D153" s="129"/>
      <c r="E153" s="129"/>
      <c r="F153" s="85"/>
      <c r="G153" s="85"/>
    </row>
    <row r="154" spans="2:7" s="128" customFormat="1" x14ac:dyDescent="0.2">
      <c r="B154" s="129"/>
      <c r="C154" s="129"/>
      <c r="D154" s="129"/>
      <c r="E154" s="129"/>
      <c r="F154" s="85"/>
      <c r="G154" s="85"/>
    </row>
    <row r="155" spans="2:7" s="128" customFormat="1" x14ac:dyDescent="0.2">
      <c r="B155" s="129"/>
      <c r="C155" s="129"/>
      <c r="D155" s="129"/>
      <c r="E155" s="129"/>
      <c r="F155" s="85"/>
      <c r="G155" s="85"/>
    </row>
    <row r="156" spans="2:7" s="128" customFormat="1" x14ac:dyDescent="0.2">
      <c r="B156" s="129"/>
      <c r="C156" s="129"/>
      <c r="D156" s="129"/>
      <c r="E156" s="129"/>
      <c r="F156" s="85"/>
      <c r="G156" s="85"/>
    </row>
    <row r="157" spans="2:7" s="128" customFormat="1" x14ac:dyDescent="0.2">
      <c r="B157" s="129"/>
      <c r="C157" s="129"/>
      <c r="D157" s="129"/>
      <c r="E157" s="129"/>
      <c r="F157" s="85"/>
      <c r="G157" s="85"/>
    </row>
    <row r="158" spans="2:7" s="128" customFormat="1" x14ac:dyDescent="0.2">
      <c r="B158" s="129"/>
      <c r="C158" s="129"/>
      <c r="D158" s="129"/>
      <c r="E158" s="129"/>
      <c r="F158" s="85"/>
      <c r="G158" s="85"/>
    </row>
    <row r="159" spans="2:7" s="128" customFormat="1" x14ac:dyDescent="0.2">
      <c r="B159" s="129"/>
      <c r="C159" s="129"/>
      <c r="D159" s="129"/>
      <c r="E159" s="129"/>
      <c r="F159" s="85"/>
      <c r="G159" s="85"/>
    </row>
    <row r="160" spans="2:7" s="128" customFormat="1" x14ac:dyDescent="0.2">
      <c r="B160" s="129"/>
      <c r="C160" s="129"/>
      <c r="D160" s="129"/>
      <c r="E160" s="129"/>
      <c r="F160" s="85"/>
      <c r="G160" s="85"/>
    </row>
    <row r="161" spans="2:7" s="128" customFormat="1" x14ac:dyDescent="0.2">
      <c r="B161" s="129"/>
      <c r="C161" s="129"/>
      <c r="D161" s="129"/>
      <c r="E161" s="129"/>
      <c r="F161" s="85"/>
      <c r="G161" s="85"/>
    </row>
    <row r="162" spans="2:7" s="128" customFormat="1" x14ac:dyDescent="0.2">
      <c r="B162" s="129"/>
      <c r="C162" s="129"/>
      <c r="D162" s="129"/>
      <c r="E162" s="129"/>
      <c r="F162" s="85"/>
      <c r="G162" s="85"/>
    </row>
    <row r="163" spans="2:7" s="128" customFormat="1" x14ac:dyDescent="0.2">
      <c r="B163" s="129"/>
      <c r="C163" s="129"/>
      <c r="D163" s="129"/>
      <c r="E163" s="129"/>
      <c r="F163" s="85"/>
      <c r="G163" s="85"/>
    </row>
    <row r="164" spans="2:7" s="128" customFormat="1" x14ac:dyDescent="0.2">
      <c r="B164" s="129"/>
      <c r="C164" s="129"/>
      <c r="D164" s="129"/>
      <c r="E164" s="129"/>
      <c r="F164" s="85"/>
      <c r="G164" s="85"/>
    </row>
    <row r="165" spans="2:7" s="128" customFormat="1" x14ac:dyDescent="0.2">
      <c r="B165" s="129"/>
      <c r="C165" s="129"/>
      <c r="D165" s="129"/>
      <c r="E165" s="129"/>
      <c r="F165" s="85"/>
      <c r="G165" s="85"/>
    </row>
    <row r="166" spans="2:7" s="128" customFormat="1" x14ac:dyDescent="0.2">
      <c r="B166" s="129"/>
      <c r="C166" s="129"/>
      <c r="D166" s="129"/>
      <c r="E166" s="129"/>
      <c r="F166" s="85"/>
      <c r="G166" s="85"/>
    </row>
    <row r="167" spans="2:7" s="128" customFormat="1" x14ac:dyDescent="0.2">
      <c r="B167" s="129"/>
      <c r="C167" s="129"/>
      <c r="D167" s="129"/>
      <c r="E167" s="129"/>
      <c r="F167" s="85"/>
      <c r="G167" s="85"/>
    </row>
    <row r="168" spans="2:7" s="128" customFormat="1" x14ac:dyDescent="0.2">
      <c r="B168" s="129"/>
      <c r="C168" s="129"/>
      <c r="D168" s="129"/>
      <c r="E168" s="129"/>
      <c r="F168" s="85"/>
      <c r="G168" s="85"/>
    </row>
    <row r="169" spans="2:7" s="128" customFormat="1" x14ac:dyDescent="0.2">
      <c r="B169" s="129"/>
      <c r="C169" s="129"/>
      <c r="D169" s="129"/>
      <c r="E169" s="129"/>
      <c r="F169" s="85"/>
      <c r="G169" s="85"/>
    </row>
    <row r="170" spans="2:7" s="128" customFormat="1" x14ac:dyDescent="0.2">
      <c r="B170" s="129"/>
      <c r="C170" s="129"/>
      <c r="D170" s="129"/>
      <c r="E170" s="129"/>
      <c r="F170" s="85"/>
      <c r="G170" s="85"/>
    </row>
    <row r="171" spans="2:7" s="128" customFormat="1" x14ac:dyDescent="0.2">
      <c r="B171" s="129"/>
      <c r="C171" s="129"/>
      <c r="D171" s="129"/>
      <c r="E171" s="129"/>
      <c r="F171" s="85"/>
      <c r="G171" s="85"/>
    </row>
    <row r="172" spans="2:7" s="128" customFormat="1" x14ac:dyDescent="0.2">
      <c r="B172" s="129"/>
      <c r="C172" s="129"/>
      <c r="D172" s="129"/>
      <c r="E172" s="129"/>
      <c r="F172" s="85"/>
      <c r="G172" s="85"/>
    </row>
    <row r="173" spans="2:7" s="128" customFormat="1" x14ac:dyDescent="0.2">
      <c r="B173" s="129"/>
      <c r="C173" s="129"/>
      <c r="D173" s="129"/>
      <c r="E173" s="129"/>
      <c r="F173" s="85"/>
      <c r="G173" s="85"/>
    </row>
    <row r="174" spans="2:7" s="128" customFormat="1" x14ac:dyDescent="0.2">
      <c r="B174" s="129"/>
      <c r="C174" s="129"/>
      <c r="D174" s="129"/>
      <c r="E174" s="129"/>
      <c r="F174" s="85"/>
      <c r="G174" s="85"/>
    </row>
    <row r="175" spans="2:7" s="128" customFormat="1" x14ac:dyDescent="0.2">
      <c r="B175" s="129"/>
      <c r="C175" s="129"/>
      <c r="D175" s="129"/>
      <c r="E175" s="129"/>
      <c r="F175" s="85"/>
      <c r="G175" s="85"/>
    </row>
    <row r="176" spans="2:7" s="128" customFormat="1" x14ac:dyDescent="0.2">
      <c r="B176" s="129"/>
      <c r="C176" s="129"/>
      <c r="D176" s="129"/>
      <c r="E176" s="129"/>
      <c r="F176" s="85"/>
      <c r="G176" s="85"/>
    </row>
    <row r="177" spans="2:7" s="128" customFormat="1" x14ac:dyDescent="0.2">
      <c r="B177" s="129"/>
      <c r="C177" s="129"/>
      <c r="D177" s="129"/>
      <c r="E177" s="129"/>
      <c r="F177" s="85"/>
      <c r="G177" s="85"/>
    </row>
    <row r="178" spans="2:7" s="128" customFormat="1" x14ac:dyDescent="0.2">
      <c r="B178" s="129"/>
      <c r="C178" s="129"/>
      <c r="D178" s="129"/>
      <c r="E178" s="129"/>
      <c r="F178" s="85"/>
      <c r="G178" s="85"/>
    </row>
    <row r="179" spans="2:7" s="128" customFormat="1" x14ac:dyDescent="0.2">
      <c r="B179" s="129"/>
      <c r="C179" s="129"/>
      <c r="D179" s="129"/>
      <c r="E179" s="129"/>
      <c r="F179" s="85"/>
      <c r="G179" s="85"/>
    </row>
    <row r="180" spans="2:7" s="128" customFormat="1" x14ac:dyDescent="0.2">
      <c r="B180" s="129"/>
      <c r="C180" s="129"/>
      <c r="D180" s="129"/>
      <c r="E180" s="129"/>
      <c r="F180" s="85"/>
      <c r="G180" s="85"/>
    </row>
    <row r="181" spans="2:7" s="128" customFormat="1" x14ac:dyDescent="0.2">
      <c r="B181" s="129"/>
      <c r="C181" s="129"/>
      <c r="D181" s="129"/>
      <c r="E181" s="129"/>
      <c r="F181" s="85"/>
      <c r="G181" s="85"/>
    </row>
    <row r="182" spans="2:7" s="128" customFormat="1" x14ac:dyDescent="0.2">
      <c r="B182" s="129"/>
      <c r="C182" s="129"/>
      <c r="D182" s="129"/>
      <c r="E182" s="129"/>
      <c r="F182" s="85"/>
      <c r="G182" s="85"/>
    </row>
    <row r="183" spans="2:7" s="128" customFormat="1" x14ac:dyDescent="0.2">
      <c r="B183" s="129"/>
      <c r="C183" s="129"/>
      <c r="D183" s="129"/>
      <c r="E183" s="129"/>
      <c r="F183" s="85"/>
      <c r="G183" s="85"/>
    </row>
    <row r="184" spans="2:7" s="128" customFormat="1" x14ac:dyDescent="0.2">
      <c r="B184" s="129"/>
      <c r="C184" s="129"/>
      <c r="D184" s="129"/>
      <c r="E184" s="129"/>
      <c r="F184" s="85"/>
      <c r="G184" s="85"/>
    </row>
    <row r="185" spans="2:7" s="128" customFormat="1" x14ac:dyDescent="0.2">
      <c r="B185" s="129"/>
      <c r="C185" s="129"/>
      <c r="D185" s="129"/>
      <c r="E185" s="129"/>
      <c r="F185" s="85"/>
      <c r="G185" s="85"/>
    </row>
    <row r="186" spans="2:7" s="128" customFormat="1" x14ac:dyDescent="0.2">
      <c r="B186" s="129"/>
      <c r="C186" s="129"/>
      <c r="D186" s="129"/>
      <c r="E186" s="129"/>
      <c r="F186" s="85"/>
      <c r="G186" s="85"/>
    </row>
    <row r="187" spans="2:7" s="128" customFormat="1" hidden="1" x14ac:dyDescent="0.2">
      <c r="B187" s="129"/>
      <c r="C187" s="129"/>
      <c r="D187" s="129"/>
      <c r="E187" s="129"/>
      <c r="F187" s="85"/>
      <c r="G187" s="85"/>
    </row>
    <row r="188" spans="2:7" s="128" customFormat="1" hidden="1" x14ac:dyDescent="0.2">
      <c r="B188" s="129"/>
      <c r="C188" s="129"/>
      <c r="D188" s="129"/>
      <c r="E188" s="129"/>
      <c r="F188" s="85"/>
      <c r="G188" s="85"/>
    </row>
    <row r="189" spans="2:7" s="128" customFormat="1" hidden="1" x14ac:dyDescent="0.2">
      <c r="B189" s="129"/>
      <c r="C189" s="129"/>
      <c r="D189" s="129"/>
      <c r="E189" s="129"/>
      <c r="F189" s="85"/>
      <c r="G189" s="85"/>
    </row>
    <row r="190" spans="2:7" s="128" customFormat="1" hidden="1" x14ac:dyDescent="0.2">
      <c r="B190" s="129"/>
      <c r="C190" s="129"/>
      <c r="D190" s="129"/>
      <c r="E190" s="129"/>
      <c r="F190" s="85"/>
      <c r="G190" s="85"/>
    </row>
    <row r="191" spans="2:7" s="128" customFormat="1" hidden="1" x14ac:dyDescent="0.2">
      <c r="B191" s="129"/>
      <c r="C191" s="129"/>
      <c r="D191" s="129"/>
      <c r="E191" s="129"/>
      <c r="F191" s="85"/>
      <c r="G191" s="85"/>
    </row>
    <row r="192" spans="2:7" s="128" customFormat="1" hidden="1" x14ac:dyDescent="0.2">
      <c r="B192" s="129"/>
      <c r="C192" s="129"/>
      <c r="D192" s="129"/>
      <c r="E192" s="129"/>
      <c r="F192" s="85"/>
      <c r="G192" s="85"/>
    </row>
    <row r="193" spans="2:7" s="128" customFormat="1" hidden="1" x14ac:dyDescent="0.2">
      <c r="B193" s="129"/>
      <c r="C193" s="129"/>
      <c r="D193" s="129"/>
      <c r="E193" s="129"/>
      <c r="F193" s="85"/>
      <c r="G193" s="85"/>
    </row>
    <row r="194" spans="2:7" s="128" customFormat="1" hidden="1" x14ac:dyDescent="0.2">
      <c r="B194" s="129"/>
      <c r="C194" s="129"/>
      <c r="D194" s="129"/>
      <c r="E194" s="129"/>
      <c r="F194" s="85"/>
      <c r="G194" s="85"/>
    </row>
    <row r="195" spans="2:7" s="128" customFormat="1" hidden="1" x14ac:dyDescent="0.2">
      <c r="B195" s="129"/>
      <c r="C195" s="129"/>
      <c r="D195" s="129"/>
      <c r="E195" s="129"/>
      <c r="F195" s="85"/>
      <c r="G195" s="85"/>
    </row>
    <row r="196" spans="2:7" s="128" customFormat="1" hidden="1" x14ac:dyDescent="0.2">
      <c r="B196" s="129"/>
      <c r="C196" s="129"/>
      <c r="D196" s="129"/>
      <c r="E196" s="129"/>
      <c r="F196" s="85"/>
      <c r="G196" s="85"/>
    </row>
    <row r="197" spans="2:7" s="128" customFormat="1" hidden="1" x14ac:dyDescent="0.2">
      <c r="B197" s="129"/>
      <c r="C197" s="129"/>
      <c r="D197" s="129"/>
      <c r="E197" s="129"/>
      <c r="F197" s="85"/>
      <c r="G197" s="85"/>
    </row>
    <row r="198" spans="2:7" s="128" customFormat="1" hidden="1" x14ac:dyDescent="0.2">
      <c r="B198" s="129"/>
      <c r="C198" s="129"/>
      <c r="D198" s="129"/>
      <c r="E198" s="129"/>
      <c r="F198" s="85"/>
      <c r="G198" s="85"/>
    </row>
    <row r="199" spans="2:7" s="128" customFormat="1" hidden="1" x14ac:dyDescent="0.2">
      <c r="B199" s="129"/>
      <c r="C199" s="129"/>
      <c r="D199" s="129"/>
      <c r="E199" s="129"/>
      <c r="F199" s="85"/>
      <c r="G199" s="85"/>
    </row>
    <row r="200" spans="2:7" s="128" customFormat="1" hidden="1" x14ac:dyDescent="0.2">
      <c r="B200" s="129"/>
      <c r="C200" s="129"/>
      <c r="D200" s="129"/>
      <c r="E200" s="129"/>
      <c r="F200" s="85"/>
      <c r="G200" s="85"/>
    </row>
    <row r="201" spans="2:7" s="128" customFormat="1" hidden="1" x14ac:dyDescent="0.2">
      <c r="B201" s="129"/>
      <c r="C201" s="129"/>
      <c r="D201" s="129"/>
      <c r="E201" s="129"/>
      <c r="F201" s="85"/>
      <c r="G201" s="85"/>
    </row>
    <row r="202" spans="2:7" s="128" customFormat="1" hidden="1" x14ac:dyDescent="0.2">
      <c r="B202" s="129"/>
      <c r="C202" s="129"/>
      <c r="D202" s="129"/>
      <c r="E202" s="129"/>
      <c r="F202" s="85"/>
      <c r="G202" s="85"/>
    </row>
    <row r="203" spans="2:7" s="128" customFormat="1" hidden="1" x14ac:dyDescent="0.2">
      <c r="B203" s="129"/>
      <c r="C203" s="129"/>
      <c r="D203" s="129"/>
      <c r="E203" s="129"/>
      <c r="F203" s="85"/>
      <c r="G203" s="85"/>
    </row>
    <row r="204" spans="2:7" s="128" customFormat="1" hidden="1" x14ac:dyDescent="0.2">
      <c r="B204" s="129"/>
      <c r="C204" s="129"/>
      <c r="D204" s="129"/>
      <c r="E204" s="129"/>
      <c r="F204" s="85"/>
      <c r="G204" s="85"/>
    </row>
    <row r="205" spans="2:7" s="128" customFormat="1" hidden="1" x14ac:dyDescent="0.2">
      <c r="B205" s="129"/>
      <c r="C205" s="129"/>
      <c r="D205" s="129"/>
      <c r="E205" s="129"/>
      <c r="F205" s="85"/>
      <c r="G205" s="85"/>
    </row>
    <row r="206" spans="2:7" s="128" customFormat="1" hidden="1" x14ac:dyDescent="0.2">
      <c r="B206" s="129"/>
      <c r="C206" s="129"/>
      <c r="D206" s="129"/>
      <c r="E206" s="129"/>
      <c r="F206" s="85"/>
      <c r="G206" s="85"/>
    </row>
    <row r="207" spans="2:7" s="128" customFormat="1" hidden="1" x14ac:dyDescent="0.2">
      <c r="B207" s="129"/>
      <c r="C207" s="129"/>
      <c r="D207" s="129"/>
      <c r="E207" s="129"/>
      <c r="F207" s="85"/>
      <c r="G207" s="85"/>
    </row>
    <row r="208" spans="2:7" s="128" customFormat="1" hidden="1" x14ac:dyDescent="0.2">
      <c r="B208" s="129"/>
      <c r="C208" s="129"/>
      <c r="D208" s="129"/>
      <c r="E208" s="129"/>
      <c r="F208" s="85"/>
      <c r="G208" s="85"/>
    </row>
    <row r="209" spans="2:7" s="128" customFormat="1" hidden="1" x14ac:dyDescent="0.2">
      <c r="B209" s="129"/>
      <c r="C209" s="129"/>
      <c r="D209" s="129"/>
      <c r="E209" s="129"/>
      <c r="F209" s="85"/>
      <c r="G209" s="85"/>
    </row>
    <row r="210" spans="2:7" s="128" customFormat="1" hidden="1" x14ac:dyDescent="0.2">
      <c r="B210" s="129"/>
      <c r="C210" s="129"/>
      <c r="D210" s="129"/>
      <c r="E210" s="129"/>
      <c r="F210" s="85"/>
      <c r="G210" s="85"/>
    </row>
    <row r="211" spans="2:7" s="128" customFormat="1" hidden="1" x14ac:dyDescent="0.2">
      <c r="B211" s="129"/>
      <c r="C211" s="129"/>
      <c r="D211" s="129"/>
      <c r="E211" s="129"/>
      <c r="F211" s="85"/>
      <c r="G211" s="85"/>
    </row>
    <row r="212" spans="2:7" s="128" customFormat="1" hidden="1" x14ac:dyDescent="0.2">
      <c r="B212" s="129"/>
      <c r="C212" s="129"/>
      <c r="D212" s="129"/>
      <c r="E212" s="129"/>
      <c r="F212" s="85"/>
      <c r="G212" s="85"/>
    </row>
    <row r="213" spans="2:7" s="128" customFormat="1" hidden="1" x14ac:dyDescent="0.2">
      <c r="B213" s="129"/>
      <c r="C213" s="129"/>
      <c r="D213" s="129"/>
      <c r="E213" s="129"/>
      <c r="F213" s="85"/>
      <c r="G213" s="85"/>
    </row>
    <row r="214" spans="2:7" s="128" customFormat="1" hidden="1" x14ac:dyDescent="0.2">
      <c r="B214" s="129"/>
      <c r="C214" s="129"/>
      <c r="D214" s="129"/>
      <c r="E214" s="129"/>
      <c r="F214" s="85"/>
      <c r="G214" s="85"/>
    </row>
    <row r="215" spans="2:7" s="128" customFormat="1" hidden="1" x14ac:dyDescent="0.2">
      <c r="B215" s="129"/>
      <c r="C215" s="129"/>
      <c r="D215" s="129"/>
      <c r="E215" s="129"/>
      <c r="F215" s="85"/>
      <c r="G215" s="85"/>
    </row>
    <row r="216" spans="2:7" s="128" customFormat="1" hidden="1" x14ac:dyDescent="0.2">
      <c r="B216" s="129"/>
      <c r="C216" s="129"/>
      <c r="D216" s="129"/>
      <c r="E216" s="129"/>
      <c r="F216" s="85"/>
      <c r="G216" s="85"/>
    </row>
    <row r="217" spans="2:7" s="128" customFormat="1" hidden="1" x14ac:dyDescent="0.2">
      <c r="B217" s="129"/>
      <c r="C217" s="129"/>
      <c r="D217" s="129"/>
      <c r="E217" s="129"/>
      <c r="F217" s="85"/>
      <c r="G217" s="85"/>
    </row>
    <row r="218" spans="2:7" s="128" customFormat="1" hidden="1" x14ac:dyDescent="0.2">
      <c r="B218" s="129"/>
      <c r="C218" s="129"/>
      <c r="D218" s="129"/>
      <c r="E218" s="129"/>
      <c r="F218" s="85"/>
      <c r="G218" s="85"/>
    </row>
    <row r="219" spans="2:7" s="128" customFormat="1" hidden="1" x14ac:dyDescent="0.2">
      <c r="B219" s="129"/>
      <c r="C219" s="129"/>
      <c r="D219" s="129"/>
      <c r="E219" s="129"/>
      <c r="F219" s="85"/>
      <c r="G219" s="85"/>
    </row>
    <row r="220" spans="2:7" s="128" customFormat="1" hidden="1" x14ac:dyDescent="0.2">
      <c r="B220" s="129"/>
      <c r="C220" s="129"/>
      <c r="D220" s="129"/>
      <c r="E220" s="129"/>
      <c r="F220" s="85"/>
      <c r="G220" s="85"/>
    </row>
    <row r="221" spans="2:7" s="128" customFormat="1" hidden="1" x14ac:dyDescent="0.2">
      <c r="B221" s="129"/>
      <c r="C221" s="129"/>
      <c r="D221" s="129"/>
      <c r="E221" s="129"/>
      <c r="F221" s="85"/>
      <c r="G221" s="85"/>
    </row>
    <row r="222" spans="2:7" s="128" customFormat="1" hidden="1" x14ac:dyDescent="0.2">
      <c r="B222" s="129"/>
      <c r="C222" s="129"/>
      <c r="D222" s="129"/>
      <c r="E222" s="129"/>
      <c r="F222" s="85"/>
      <c r="G222" s="85"/>
    </row>
    <row r="223" spans="2:7" s="128" customFormat="1" hidden="1" x14ac:dyDescent="0.2">
      <c r="B223" s="129"/>
      <c r="C223" s="129"/>
      <c r="D223" s="129"/>
      <c r="E223" s="129"/>
      <c r="F223" s="85"/>
      <c r="G223" s="85"/>
    </row>
    <row r="224" spans="2:7" s="128" customFormat="1" hidden="1" x14ac:dyDescent="0.2">
      <c r="B224" s="129"/>
      <c r="C224" s="129"/>
      <c r="D224" s="129"/>
      <c r="E224" s="129"/>
      <c r="F224" s="85"/>
      <c r="G224" s="85"/>
    </row>
    <row r="225" spans="2:7" s="128" customFormat="1" hidden="1" x14ac:dyDescent="0.2">
      <c r="B225" s="129"/>
      <c r="C225" s="129"/>
      <c r="D225" s="129"/>
      <c r="E225" s="129"/>
      <c r="F225" s="85"/>
      <c r="G225" s="85"/>
    </row>
    <row r="226" spans="2:7" s="128" customFormat="1" hidden="1" x14ac:dyDescent="0.2">
      <c r="B226" s="129"/>
      <c r="C226" s="129"/>
      <c r="D226" s="129"/>
      <c r="E226" s="129"/>
      <c r="F226" s="85"/>
      <c r="G226" s="85"/>
    </row>
    <row r="227" spans="2:7" s="128" customFormat="1" hidden="1" x14ac:dyDescent="0.2">
      <c r="B227" s="129"/>
      <c r="C227" s="129"/>
      <c r="D227" s="129"/>
      <c r="E227" s="129"/>
      <c r="F227" s="85"/>
      <c r="G227" s="85"/>
    </row>
    <row r="228" spans="2:7" s="128" customFormat="1" hidden="1" x14ac:dyDescent="0.2">
      <c r="B228" s="129"/>
      <c r="C228" s="129"/>
      <c r="D228" s="129"/>
      <c r="E228" s="129"/>
      <c r="F228" s="85"/>
      <c r="G228" s="85"/>
    </row>
    <row r="229" spans="2:7" s="128" customFormat="1" hidden="1" x14ac:dyDescent="0.2">
      <c r="B229" s="129"/>
      <c r="C229" s="129"/>
      <c r="D229" s="129"/>
      <c r="E229" s="129"/>
      <c r="F229" s="85"/>
      <c r="G229" s="85"/>
    </row>
    <row r="230" spans="2:7" s="128" customFormat="1" hidden="1" x14ac:dyDescent="0.2">
      <c r="B230" s="129"/>
      <c r="C230" s="129"/>
      <c r="D230" s="129"/>
      <c r="E230" s="129"/>
      <c r="F230" s="85"/>
      <c r="G230" s="85"/>
    </row>
    <row r="231" spans="2:7" s="128" customFormat="1" hidden="1" x14ac:dyDescent="0.2">
      <c r="B231" s="129"/>
      <c r="C231" s="129"/>
      <c r="D231" s="129"/>
      <c r="E231" s="129"/>
      <c r="F231" s="85"/>
      <c r="G231" s="85"/>
    </row>
    <row r="232" spans="2:7" s="128" customFormat="1" hidden="1" x14ac:dyDescent="0.2">
      <c r="B232" s="129"/>
      <c r="C232" s="129"/>
      <c r="D232" s="129"/>
      <c r="E232" s="129"/>
      <c r="F232" s="85"/>
      <c r="G232" s="85"/>
    </row>
    <row r="233" spans="2:7" s="128" customFormat="1" hidden="1" x14ac:dyDescent="0.2">
      <c r="B233" s="129"/>
      <c r="C233" s="129"/>
      <c r="D233" s="129"/>
      <c r="E233" s="129"/>
      <c r="F233" s="85"/>
      <c r="G233" s="85"/>
    </row>
    <row r="234" spans="2:7" s="128" customFormat="1" hidden="1" x14ac:dyDescent="0.2">
      <c r="B234" s="129"/>
      <c r="C234" s="129"/>
      <c r="D234" s="129"/>
      <c r="E234" s="129"/>
      <c r="F234" s="85"/>
      <c r="G234" s="85"/>
    </row>
    <row r="235" spans="2:7" s="128" customFormat="1" hidden="1" x14ac:dyDescent="0.2">
      <c r="B235" s="129"/>
      <c r="C235" s="129"/>
      <c r="D235" s="129"/>
      <c r="E235" s="129"/>
      <c r="F235" s="85"/>
      <c r="G235" s="85"/>
    </row>
    <row r="236" spans="2:7" s="128" customFormat="1" hidden="1" x14ac:dyDescent="0.2">
      <c r="B236" s="129"/>
      <c r="C236" s="129"/>
      <c r="D236" s="129"/>
      <c r="E236" s="129"/>
      <c r="F236" s="85"/>
      <c r="G236" s="85"/>
    </row>
    <row r="237" spans="2:7" s="128" customFormat="1" hidden="1" x14ac:dyDescent="0.2">
      <c r="B237" s="129"/>
      <c r="C237" s="129"/>
      <c r="D237" s="129"/>
      <c r="E237" s="129"/>
      <c r="F237" s="85"/>
      <c r="G237" s="85"/>
    </row>
    <row r="238" spans="2:7" s="128" customFormat="1" hidden="1" x14ac:dyDescent="0.2">
      <c r="B238" s="129"/>
      <c r="C238" s="129"/>
      <c r="D238" s="129"/>
      <c r="E238" s="129"/>
      <c r="F238" s="85"/>
      <c r="G238" s="85"/>
    </row>
    <row r="239" spans="2:7" s="128" customFormat="1" hidden="1" x14ac:dyDescent="0.2">
      <c r="B239" s="129"/>
      <c r="C239" s="129"/>
      <c r="D239" s="129"/>
      <c r="E239" s="129"/>
      <c r="F239" s="85"/>
      <c r="G239" s="85"/>
    </row>
    <row r="240" spans="2:7" s="128" customFormat="1" hidden="1" x14ac:dyDescent="0.2">
      <c r="B240" s="129"/>
      <c r="C240" s="129"/>
      <c r="D240" s="129"/>
      <c r="E240" s="129"/>
      <c r="F240" s="85"/>
      <c r="G240" s="85"/>
    </row>
    <row r="241" spans="2:30" s="128" customFormat="1" hidden="1" x14ac:dyDescent="0.2">
      <c r="B241" s="129"/>
      <c r="C241" s="129"/>
      <c r="D241" s="129"/>
      <c r="E241" s="129"/>
      <c r="F241" s="85"/>
      <c r="G241" s="85"/>
    </row>
    <row r="242" spans="2:30" s="128" customFormat="1" hidden="1" x14ac:dyDescent="0.2">
      <c r="B242" s="129"/>
      <c r="C242" s="129"/>
      <c r="D242" s="129"/>
      <c r="E242" s="129"/>
      <c r="F242" s="85"/>
      <c r="G242" s="85"/>
    </row>
    <row r="243" spans="2:30" s="128" customFormat="1" hidden="1" x14ac:dyDescent="0.2">
      <c r="B243" s="129"/>
      <c r="C243" s="129"/>
      <c r="D243" s="129"/>
      <c r="E243" s="129"/>
      <c r="F243" s="85"/>
      <c r="G243" s="85"/>
    </row>
    <row r="244" spans="2:30" s="128" customFormat="1" hidden="1" x14ac:dyDescent="0.2">
      <c r="B244" s="129"/>
      <c r="C244" s="129"/>
      <c r="D244" s="129"/>
      <c r="E244" s="129"/>
      <c r="F244" s="85"/>
      <c r="G244" s="85"/>
    </row>
    <row r="245" spans="2:30" s="128" customFormat="1" hidden="1" x14ac:dyDescent="0.2">
      <c r="B245" s="129"/>
      <c r="C245" s="129"/>
      <c r="D245" s="129"/>
      <c r="E245" s="129"/>
      <c r="F245" s="85"/>
      <c r="G245" s="85"/>
    </row>
    <row r="246" spans="2:30" s="128" customFormat="1" hidden="1" x14ac:dyDescent="0.2">
      <c r="B246" s="129"/>
      <c r="C246" s="129"/>
      <c r="D246" s="129"/>
      <c r="E246" s="129"/>
      <c r="F246" s="85"/>
      <c r="G246" s="85"/>
      <c r="AC246" s="85"/>
      <c r="AD246" s="85"/>
    </row>
    <row r="247" spans="2:30" s="128" customFormat="1" hidden="1" x14ac:dyDescent="0.2">
      <c r="B247" s="129"/>
      <c r="C247" s="129"/>
      <c r="D247" s="129"/>
      <c r="E247" s="129"/>
      <c r="F247" s="85"/>
      <c r="G247" s="85"/>
      <c r="H247" s="85"/>
      <c r="I247" s="85"/>
      <c r="J247" s="85"/>
      <c r="K247" s="85"/>
      <c r="L247" s="85"/>
      <c r="M247" s="85"/>
      <c r="N247" s="85"/>
      <c r="O247" s="85"/>
      <c r="P247" s="85"/>
      <c r="Q247" s="85"/>
      <c r="R247" s="85"/>
      <c r="S247" s="85"/>
      <c r="T247" s="85"/>
      <c r="U247" s="85"/>
      <c r="V247" s="85"/>
      <c r="W247" s="85"/>
      <c r="X247" s="85"/>
      <c r="Y247" s="85"/>
      <c r="Z247" s="85"/>
      <c r="AA247" s="85"/>
      <c r="AB247" s="85"/>
      <c r="AC247" s="85"/>
      <c r="AD247" s="85"/>
    </row>
    <row r="248" spans="2:30" s="128" customFormat="1" hidden="1" x14ac:dyDescent="0.2">
      <c r="B248" s="129"/>
      <c r="C248" s="129"/>
      <c r="D248" s="129"/>
      <c r="E248" s="129"/>
      <c r="F248" s="85"/>
      <c r="G248" s="85"/>
      <c r="H248" s="85"/>
      <c r="I248" s="85"/>
      <c r="J248" s="85"/>
      <c r="K248" s="85"/>
      <c r="L248" s="85"/>
      <c r="M248" s="85"/>
      <c r="N248" s="85"/>
      <c r="O248" s="85"/>
      <c r="P248" s="85"/>
      <c r="Q248" s="85"/>
      <c r="R248" s="85"/>
      <c r="S248" s="85"/>
      <c r="T248" s="85"/>
      <c r="U248" s="85"/>
      <c r="V248" s="85"/>
      <c r="W248" s="85"/>
      <c r="X248" s="85"/>
      <c r="Y248" s="85"/>
      <c r="Z248" s="85"/>
      <c r="AA248" s="85"/>
      <c r="AB248" s="85"/>
      <c r="AC248" s="85"/>
      <c r="AD248" s="85"/>
    </row>
    <row r="249" spans="2:30" s="128" customFormat="1" hidden="1" x14ac:dyDescent="0.2">
      <c r="B249" s="129"/>
      <c r="C249" s="129"/>
      <c r="D249" s="129"/>
      <c r="E249" s="129"/>
      <c r="F249" s="85"/>
      <c r="G249" s="85"/>
      <c r="H249" s="85"/>
      <c r="I249" s="85"/>
      <c r="J249" s="85"/>
      <c r="K249" s="85"/>
      <c r="L249" s="85"/>
      <c r="M249" s="85"/>
      <c r="N249" s="85"/>
      <c r="O249" s="85"/>
      <c r="P249" s="85"/>
      <c r="Q249" s="85"/>
      <c r="R249" s="85"/>
      <c r="S249" s="85"/>
      <c r="T249" s="85"/>
      <c r="U249" s="85"/>
      <c r="V249" s="85"/>
      <c r="W249" s="85"/>
      <c r="X249" s="85"/>
      <c r="Y249" s="85"/>
      <c r="Z249" s="85"/>
      <c r="AA249" s="85"/>
      <c r="AB249" s="85"/>
      <c r="AC249" s="85"/>
      <c r="AD249" s="85"/>
    </row>
    <row r="250" spans="2:30" s="128" customFormat="1" hidden="1" x14ac:dyDescent="0.2">
      <c r="B250" s="129"/>
      <c r="C250" s="129"/>
      <c r="D250" s="129"/>
      <c r="E250" s="129"/>
      <c r="F250" s="85"/>
      <c r="G250" s="85"/>
      <c r="H250" s="85"/>
      <c r="I250" s="85"/>
      <c r="J250" s="85"/>
      <c r="K250" s="85"/>
      <c r="L250" s="85"/>
      <c r="M250" s="85"/>
      <c r="N250" s="85"/>
      <c r="O250" s="85"/>
      <c r="P250" s="85"/>
      <c r="Q250" s="85"/>
      <c r="R250" s="85"/>
      <c r="S250" s="85"/>
      <c r="T250" s="85"/>
      <c r="U250" s="85"/>
      <c r="V250" s="85"/>
      <c r="W250" s="85"/>
      <c r="X250" s="85"/>
      <c r="Y250" s="85"/>
      <c r="Z250" s="85"/>
      <c r="AA250" s="85"/>
      <c r="AB250" s="85"/>
      <c r="AC250" s="85"/>
      <c r="AD250" s="85"/>
    </row>
    <row r="251" spans="2:30" x14ac:dyDescent="0.2"/>
    <row r="252" spans="2:30" x14ac:dyDescent="0.2"/>
    <row r="253" spans="2:30" x14ac:dyDescent="0.2"/>
    <row r="254" spans="2:30" x14ac:dyDescent="0.2"/>
    <row r="255" spans="2:30" x14ac:dyDescent="0.2"/>
    <row r="256" spans="2:30"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hidden="1" x14ac:dyDescent="0.2"/>
    <row r="310" x14ac:dyDescent="0.2"/>
    <row r="311" x14ac:dyDescent="0.2"/>
  </sheetData>
  <printOptions horizontalCentered="1" verticalCentered="1"/>
  <pageMargins left="0.15748031496062992" right="0.19685039370078741" top="0" bottom="0" header="0.31496062992125984" footer="0.31496062992125984"/>
  <pageSetup paperSize="9" scale="55" orientation="landscape" r:id="rId1"/>
  <headerFooter alignWithMargins="0"/>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919E9FBF-E044-4D20-A1DA-62EF0E6E5D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2.03 Notice</vt:lpstr>
      <vt:lpstr>2.03 Tableau 1</vt:lpstr>
      <vt:lpstr>2.03 Tableau 2</vt:lpstr>
      <vt:lpstr>2.03 Tableau 3</vt:lpstr>
      <vt:lpstr>2.03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;2.05</dc:title>
  <dc:creator>DEPP-MENJ - Ministère de l'Education nationale et de la Jeunesse;Direction de l'évaluation de la prospective et de la performance</dc:creator>
  <cp:lastModifiedBy>Santa Susini</cp:lastModifiedBy>
  <cp:lastPrinted>2023-10-19T09:14:23Z</cp:lastPrinted>
  <dcterms:created xsi:type="dcterms:W3CDTF">2002-04-02T14:23:10Z</dcterms:created>
  <dcterms:modified xsi:type="dcterms:W3CDTF">2025-11-13T15:19:51Z</dcterms:modified>
  <cp:contentStatus>Publié</cp:contentStatus>
</cp:coreProperties>
</file>