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susini\Nextcloud2\Stats corses\2023\RRS ACADEMIE\"/>
    </mc:Choice>
  </mc:AlternateContent>
  <bookViews>
    <workbookView xWindow="0" yWindow="0" windowWidth="28800" windowHeight="9675" activeTab="4"/>
  </bookViews>
  <sheets>
    <sheet name="4.10 Notice" sheetId="16" r:id="rId1"/>
    <sheet name="4.10 Graphique 1" sheetId="15" r:id="rId2"/>
    <sheet name="4.10 Tableau 2 " sheetId="1" r:id="rId3"/>
    <sheet name="4.10 Tableau 3" sheetId="2" r:id="rId4"/>
    <sheet name="4.10 Tableau 4" sheetId="14" r:id="rId5"/>
  </sheets>
  <calcPr calcId="162913"/>
</workbook>
</file>

<file path=xl/calcChain.xml><?xml version="1.0" encoding="utf-8"?>
<calcChain xmlns="http://schemas.openxmlformats.org/spreadsheetml/2006/main">
  <c r="J12" i="14" l="1"/>
  <c r="F13" i="1"/>
  <c r="J14" i="14" l="1"/>
  <c r="F12" i="14"/>
  <c r="C14" i="14"/>
  <c r="B13" i="14" l="1"/>
  <c r="J20" i="2" l="1"/>
  <c r="G21" i="2"/>
  <c r="H21" i="2"/>
  <c r="F21" i="2"/>
  <c r="E21" i="2"/>
  <c r="I13" i="2"/>
  <c r="C11" i="2"/>
  <c r="C8" i="2" l="1"/>
  <c r="I9" i="2"/>
  <c r="I7" i="2"/>
  <c r="H21" i="1" l="1"/>
  <c r="G21" i="1"/>
  <c r="E21" i="1"/>
  <c r="C22" i="1"/>
  <c r="B22" i="1"/>
  <c r="D22" i="1" s="1"/>
  <c r="D23" i="1"/>
  <c r="C23" i="1"/>
  <c r="C19" i="1"/>
  <c r="B19" i="1"/>
  <c r="C18" i="1"/>
  <c r="C14" i="1"/>
  <c r="C11" i="1"/>
  <c r="D11" i="1" s="1"/>
  <c r="F10" i="1"/>
  <c r="F9" i="1"/>
  <c r="F8" i="1"/>
  <c r="F7" i="1"/>
  <c r="B10" i="1" l="1"/>
  <c r="B12" i="2" l="1"/>
  <c r="B19" i="2" s="1"/>
  <c r="B21" i="2" s="1"/>
  <c r="C7" i="1" l="1"/>
  <c r="D7" i="1" s="1"/>
  <c r="I7" i="15" l="1"/>
  <c r="I6" i="15"/>
  <c r="A3" i="14" l="1"/>
  <c r="A3" i="2"/>
  <c r="A3" i="1"/>
  <c r="A3" i="15"/>
  <c r="D14" i="14" l="1"/>
  <c r="C13" i="14"/>
  <c r="D13" i="14" s="1"/>
  <c r="F11" i="14"/>
  <c r="G11" i="14"/>
  <c r="H11" i="14"/>
  <c r="I11" i="14"/>
  <c r="J11" i="14"/>
  <c r="K11" i="14"/>
  <c r="L11" i="14"/>
  <c r="M11" i="14"/>
  <c r="N11" i="14"/>
  <c r="O11" i="14"/>
  <c r="P11" i="14"/>
  <c r="E11" i="14"/>
  <c r="B11" i="14"/>
  <c r="C8" i="14"/>
  <c r="D8" i="14" s="1"/>
  <c r="C9" i="14"/>
  <c r="D9" i="14" s="1"/>
  <c r="C7" i="14"/>
  <c r="D7" i="14" s="1"/>
  <c r="C22" i="2"/>
  <c r="C18" i="2"/>
  <c r="D18" i="2" s="1"/>
  <c r="J17" i="2"/>
  <c r="H17" i="2"/>
  <c r="G17" i="2"/>
  <c r="F17" i="2"/>
  <c r="E17" i="2"/>
  <c r="C14" i="2"/>
  <c r="D14" i="2" s="1"/>
  <c r="C13" i="2"/>
  <c r="D13" i="2" s="1"/>
  <c r="F12" i="2"/>
  <c r="G12" i="2"/>
  <c r="H12" i="2"/>
  <c r="J12" i="2"/>
  <c r="E12" i="2"/>
  <c r="C10" i="2"/>
  <c r="D10" i="2" s="1"/>
  <c r="D8" i="2"/>
  <c r="I12" i="2"/>
  <c r="C15" i="2"/>
  <c r="D15" i="2" s="1"/>
  <c r="C9" i="2"/>
  <c r="D9" i="2" s="1"/>
  <c r="D11" i="2"/>
  <c r="C7" i="2"/>
  <c r="D7" i="2" s="1"/>
  <c r="B17" i="2"/>
  <c r="D22" i="2" l="1"/>
  <c r="J19" i="2"/>
  <c r="J21" i="2" s="1"/>
  <c r="F19" i="2"/>
  <c r="E19" i="2"/>
  <c r="H19" i="2"/>
  <c r="G19" i="2"/>
  <c r="I17" i="2"/>
  <c r="I19" i="2" s="1"/>
  <c r="I21" i="2" s="1"/>
  <c r="C11" i="14"/>
  <c r="C17" i="2"/>
  <c r="D17" i="2" s="1"/>
  <c r="C12" i="2"/>
  <c r="D12" i="2" s="1"/>
  <c r="I12" i="14" l="1"/>
  <c r="D11" i="14"/>
  <c r="L12" i="14"/>
  <c r="P12" i="14"/>
  <c r="O12" i="14"/>
  <c r="M12" i="14"/>
  <c r="E12" i="14"/>
  <c r="N12" i="14"/>
  <c r="K12" i="14"/>
  <c r="H12" i="14"/>
  <c r="G12" i="14"/>
  <c r="C19" i="2"/>
  <c r="G20" i="2" l="1"/>
  <c r="E20" i="2"/>
  <c r="C21" i="2"/>
  <c r="D21" i="2" s="1"/>
  <c r="D19" i="2"/>
  <c r="H20" i="2"/>
  <c r="I20" i="2"/>
  <c r="F20" i="2"/>
  <c r="D19" i="1"/>
  <c r="E18" i="1"/>
  <c r="F18" i="1"/>
  <c r="G18" i="1"/>
  <c r="H18" i="1"/>
  <c r="I18" i="1"/>
  <c r="I20" i="1" s="1"/>
  <c r="B18" i="1"/>
  <c r="C16" i="1"/>
  <c r="D16" i="1" s="1"/>
  <c r="C15" i="1"/>
  <c r="D15" i="1" s="1"/>
  <c r="D14" i="1"/>
  <c r="E13" i="1"/>
  <c r="G13" i="1"/>
  <c r="H13" i="1"/>
  <c r="B13" i="1"/>
  <c r="D12" i="1"/>
  <c r="C10" i="1"/>
  <c r="D10" i="1" s="1"/>
  <c r="G20" i="1" l="1"/>
  <c r="H20" i="1"/>
  <c r="F20" i="1"/>
  <c r="F21" i="1" s="1"/>
  <c r="E20" i="1"/>
  <c r="B20" i="1"/>
  <c r="C9" i="1"/>
  <c r="D9" i="1" s="1"/>
  <c r="C8" i="1"/>
  <c r="D8" i="1" s="1"/>
  <c r="D18" i="1" l="1"/>
  <c r="C13" i="1" l="1"/>
  <c r="D13" i="1" l="1"/>
  <c r="C20" i="1"/>
  <c r="D20" i="1" l="1"/>
  <c r="I21" i="1"/>
</calcChain>
</file>

<file path=xl/sharedStrings.xml><?xml version="1.0" encoding="utf-8"?>
<sst xmlns="http://schemas.openxmlformats.org/spreadsheetml/2006/main" count="140" uniqueCount="89">
  <si>
    <t>Allemand</t>
  </si>
  <si>
    <t>Anglais</t>
  </si>
  <si>
    <t>Espagnol</t>
  </si>
  <si>
    <t>Seconde</t>
  </si>
  <si>
    <t>Première</t>
  </si>
  <si>
    <t>Terminale</t>
  </si>
  <si>
    <t>Italien</t>
  </si>
  <si>
    <t>%</t>
  </si>
  <si>
    <t>Quatrième</t>
  </si>
  <si>
    <t>Troisième</t>
  </si>
  <si>
    <t>Ensemble</t>
  </si>
  <si>
    <t xml:space="preserve">Allemand </t>
  </si>
  <si>
    <t xml:space="preserve"> Anglais </t>
  </si>
  <si>
    <t xml:space="preserve">Espagnol </t>
  </si>
  <si>
    <t xml:space="preserve"> Italien </t>
  </si>
  <si>
    <t>Russe</t>
  </si>
  <si>
    <t>Portugais</t>
  </si>
  <si>
    <t>Chinois</t>
  </si>
  <si>
    <t>Arabe</t>
  </si>
  <si>
    <t>Hébreu</t>
  </si>
  <si>
    <t>Japonais</t>
  </si>
  <si>
    <t>Public</t>
  </si>
  <si>
    <t>Privé</t>
  </si>
  <si>
    <t>Autres (1)</t>
  </si>
  <si>
    <t>Segpa</t>
  </si>
  <si>
    <t>Effectifs</t>
  </si>
  <si>
    <t>Effectif total de la classe</t>
  </si>
  <si>
    <t>Élèves étudiant une LV1</t>
  </si>
  <si>
    <t>Élèves étudiant une LV2</t>
  </si>
  <si>
    <t>dont langues régionales</t>
  </si>
  <si>
    <t xml:space="preserve">% </t>
  </si>
  <si>
    <t>Sixième (2)</t>
  </si>
  <si>
    <t>Cinquième (2)</t>
  </si>
  <si>
    <t>Total formations professionnelles</t>
  </si>
  <si>
    <t>Total formations en collège
(y compris Segpa)</t>
  </si>
  <si>
    <t>ULIS en collège</t>
  </si>
  <si>
    <t xml:space="preserve">Cinquième </t>
  </si>
  <si>
    <t>Élèves étudiant une LV3</t>
  </si>
  <si>
    <t>Total formations GT</t>
  </si>
  <si>
    <t>ULIS en lycée GT</t>
  </si>
  <si>
    <r>
      <t xml:space="preserve">1. </t>
    </r>
    <r>
      <rPr>
        <sz val="8"/>
        <rFont val="Arial"/>
        <family val="2"/>
      </rPr>
      <t>Y compris langues apprises par correspondance.</t>
    </r>
  </si>
  <si>
    <t>2016</t>
  </si>
  <si>
    <t>2017</t>
  </si>
  <si>
    <t>2018</t>
  </si>
  <si>
    <t>2019</t>
  </si>
  <si>
    <t>Rentrée scolaire</t>
  </si>
  <si>
    <t>Total formations en collège (3)</t>
  </si>
  <si>
    <t>[1] Évolution des effectifs d'élèves du second degré selon la première langue vivante (anglais, allemand, espagnol, italien) dans les établissements de l'Éducation nationale</t>
  </si>
  <si>
    <t>2020</t>
  </si>
  <si>
    <r>
      <rPr>
        <b/>
        <sz val="8"/>
        <rFont val="Arial"/>
        <family val="2"/>
      </rPr>
      <t>2.</t>
    </r>
    <r>
      <rPr>
        <sz val="8"/>
        <rFont val="Arial"/>
        <family val="2"/>
      </rPr>
      <t xml:space="preserve"> Depuis la rentrée 2016, l'apprentissage d'une deuxième langue vivante est obligatoire dès la cinquième et pour les sixièmes bilangues.</t>
    </r>
  </si>
  <si>
    <r>
      <t>Population concernée : établissements publics et privés sous contrat</t>
    </r>
    <r>
      <rPr>
        <sz val="7"/>
        <rFont val="Arial"/>
        <family val="2"/>
      </rPr>
      <t>.</t>
    </r>
  </si>
  <si>
    <r>
      <rPr>
        <b/>
        <sz val="8"/>
        <rFont val="Arial"/>
        <family val="2"/>
      </rPr>
      <t>1.</t>
    </r>
    <r>
      <rPr>
        <sz val="8"/>
        <rFont val="Arial"/>
        <family val="2"/>
      </rPr>
      <t xml:space="preserve"> Y compris langues régionales et langues apprises par correspondance ou dans un autre établissement.</t>
    </r>
  </si>
  <si>
    <r>
      <rPr>
        <b/>
        <sz val="8"/>
        <rFont val="Arial"/>
        <family val="2"/>
      </rPr>
      <t xml:space="preserve">1. </t>
    </r>
    <r>
      <rPr>
        <sz val="8"/>
        <rFont val="Arial"/>
        <family val="2"/>
      </rPr>
      <t>Y compris langues apprises par correspondance ou dans un autre établissement.</t>
    </r>
  </si>
  <si>
    <t>DEPP</t>
  </si>
  <si>
    <r>
      <rPr>
        <b/>
        <sz val="8"/>
        <rFont val="Arial"/>
        <family val="2"/>
      </rPr>
      <t>3.</t>
    </r>
    <r>
      <rPr>
        <sz val="8"/>
        <rFont val="Arial"/>
        <family val="2"/>
      </rPr>
      <t xml:space="preserve"> Hors Segpa et Dispositifs relais.</t>
    </r>
  </si>
  <si>
    <r>
      <rPr>
        <b/>
        <sz val="8"/>
        <rFont val="Arial"/>
        <family val="2"/>
      </rPr>
      <t>Note</t>
    </r>
    <r>
      <rPr>
        <sz val="8"/>
        <rFont val="Arial"/>
        <family val="2"/>
      </rPr>
      <t xml:space="preserve"> : Les variations observées en première et terminale par rapport à la classe de seconde s'expliquent par le fait que la liste des langues vivantes (LV), suivies au cycle terminal des lycées, doit être la même que celle évaluées au baccalauréat. En conséquence, depuis la rentrée 2019, certains élèves inversent LV1 et LV2 à l’entrée en classe de première.</t>
    </r>
  </si>
  <si>
    <t>Sommaire</t>
  </si>
  <si>
    <t>Précisions</t>
  </si>
  <si>
    <r>
      <t>Langues vivantes</t>
    </r>
    <r>
      <rPr>
        <sz val="8"/>
        <color rgb="FF000000"/>
        <rFont val="Arial"/>
        <family val="2"/>
      </rPr>
      <t xml:space="preserve"> - Voir « Glossaire ».</t>
    </r>
  </si>
  <si>
    <t>Source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</si>
  <si>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</si>
  <si>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</si>
  <si>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</si>
  <si>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</si>
  <si>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</si>
  <si>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</si>
  <si>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Source : SYSCA</t>
  </si>
  <si>
    <t>► Champ : Région Corse Public + Privé sous contrat.</t>
  </si>
  <si>
    <t>Repères statistiques corses</t>
  </si>
  <si>
    <t>Publication annuelle de la division de la prospective et des statistiques académiques (DPSA) de l'Académie de Corse.</t>
  </si>
  <si>
    <t>https://www.ac-corse.fr/l-academie-en-chiffres-123583</t>
  </si>
  <si>
    <t>DPSA  SYSCA</t>
  </si>
  <si>
    <t>4.10 L’étude des langues vivantes dans le second degré</t>
  </si>
  <si>
    <t>RERS 4.10 L'étude des langues vivantes dans le second degré</t>
  </si>
  <si>
    <t>4.10 L'étude des langues vivantes dans le second degré</t>
  </si>
  <si>
    <t>2021</t>
  </si>
  <si>
    <t>2022</t>
  </si>
  <si>
    <t>Actualisé le</t>
  </si>
  <si>
    <t>Langues régionales</t>
  </si>
  <si>
    <t>[2] Effectifs d'élèves du second degré selon la première langue vivante étudiée à la rentrée 2023</t>
  </si>
  <si>
    <t>[3] Effectifs d'élèves du second degré selon la deuxième langue vivante étudiée à la rentrée 2023</t>
  </si>
  <si>
    <t>[4] Effectifs d'élèves du second cycle GT selon la troisième langue vivante étudiée à la rentrée 2023</t>
  </si>
  <si>
    <t>2023</t>
  </si>
  <si>
    <t>RERS 2023</t>
  </si>
  <si>
    <r>
      <rPr>
        <b/>
        <i/>
        <sz val="8"/>
        <rFont val="Arial"/>
        <family val="2"/>
      </rPr>
      <t xml:space="preserve">Lecture : </t>
    </r>
    <r>
      <rPr>
        <i/>
        <sz val="8"/>
        <rFont val="Arial"/>
        <family val="2"/>
      </rPr>
      <t>en 2023, 93 % des élèves du second degré apprennent une deuxième langue vivante. Parmi eux, 51,3 % apprennent l’espagnol.</t>
    </r>
  </si>
  <si>
    <r>
      <rPr>
        <b/>
        <i/>
        <sz val="8"/>
        <rFont val="Arial"/>
        <family val="2"/>
      </rPr>
      <t xml:space="preserve">Lecture </t>
    </r>
    <r>
      <rPr>
        <i/>
        <sz val="8"/>
        <rFont val="Arial"/>
        <family val="2"/>
      </rPr>
      <t>: en 2023, 7,9 % des élèves du second cycle GT apprennent une troisième langue vivante. Parmi eux, 90,3 % apprennent une langue régionale.</t>
    </r>
  </si>
  <si>
    <t>DPSA, RSC 2023</t>
  </si>
  <si>
    <r>
      <t xml:space="preserve">Lecture </t>
    </r>
    <r>
      <rPr>
        <i/>
        <sz val="8"/>
        <rFont val="Arial"/>
        <family val="2"/>
      </rPr>
      <t>: en 2023, 100 % des élèves du second degré apprennent une première langue vivante. Parmi eux, 99 % apprennent l'anglais.</t>
    </r>
  </si>
  <si>
    <r>
      <rPr>
        <b/>
        <sz val="8"/>
        <rFont val="Arial"/>
        <family val="2"/>
      </rPr>
      <t xml:space="preserve">2. </t>
    </r>
    <r>
      <rPr>
        <sz val="8"/>
        <rFont val="Arial"/>
        <family val="2"/>
      </rPr>
      <t>En sixième, le « bilanguisme » concerne 1172 élèves (36,5 % des effectifs) dont 201 élèves sont en classes de sixième bilangue.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</si>
</sst>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F800]dddd\,\ mmmm\ dd\,\ yyyy"/>
  </numFmts>
  <fonts count="84" x14ac:knownFonts="1">
    <font>
      <sz val="10"/>
      <name val="Arial"/>
    </font>
    <font>
      <sz val="11"/>
      <color theme="1"/>
      <name val="Calibri"/>
      <family val="2"/>
      <scheme val="minor"/>
    </font>
    <font>
      <b/>
      <sz val="8"/>
      <name val="Arial"/>
      <family val="2"/>
    </font>
    <font>
      <sz val="8"/>
      <name val="Arial"/>
      <family val="2"/>
    </font>
    <font>
      <sz val="8"/>
      <name val="Arial"/>
      <family val="2"/>
    </font>
    <font>
      <sz val="7"/>
      <name val="Arial"/>
      <family val="2"/>
    </font>
    <font>
      <b/>
      <sz val="8"/>
      <color indexed="10"/>
      <name val="Arial"/>
      <family val="2"/>
    </font>
    <font>
      <b/>
      <sz val="9"/>
      <name val="Arial"/>
      <family val="2"/>
    </font>
    <font>
      <i/>
      <sz val="8"/>
      <name val="Arial"/>
      <family val="2"/>
    </font>
    <font>
      <b/>
      <sz val="12"/>
      <name val="Arial"/>
      <family val="2"/>
    </font>
    <font>
      <b/>
      <sz val="11"/>
      <name val="Arial"/>
      <family val="2"/>
    </font>
    <font>
      <sz val="11"/>
      <name val="Arial"/>
      <family val="2"/>
    </font>
    <font>
      <b/>
      <sz val="8"/>
      <color indexed="12"/>
      <name val="Arial"/>
      <family val="2"/>
    </font>
    <font>
      <b/>
      <i/>
      <sz val="11"/>
      <name val="Arial"/>
      <family val="2"/>
    </font>
    <font>
      <b/>
      <i/>
      <sz val="12"/>
      <name val="Arial"/>
      <family val="2"/>
    </font>
    <font>
      <b/>
      <i/>
      <u/>
      <sz val="8"/>
      <color indexed="10"/>
      <name val="Arial"/>
      <family val="2"/>
    </font>
    <font>
      <i/>
      <sz val="10"/>
      <name val="Arial"/>
      <family val="2"/>
    </font>
    <font>
      <sz val="10"/>
      <name val="Arial"/>
      <family val="2"/>
    </font>
    <font>
      <b/>
      <i/>
      <sz val="8"/>
      <name val="Arial"/>
      <family val="2"/>
    </font>
    <font>
      <sz val="8"/>
      <color indexed="8"/>
      <name val="Arial"/>
      <family val="2"/>
    </font>
    <font>
      <b/>
      <sz val="10"/>
      <name val="Arial"/>
      <family val="2"/>
    </font>
    <font>
      <b/>
      <sz val="10"/>
      <color indexed="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u/>
      <sz val="11"/>
      <color theme="10"/>
      <name val="Calibri"/>
      <family val="2"/>
      <scheme val="minor"/>
    </font>
    <font>
      <sz val="11"/>
      <color rgb="FF9C6500"/>
      <name val="Calibri"/>
      <family val="2"/>
      <scheme val="minor"/>
    </font>
    <font>
      <sz val="10"/>
      <color rgb="FF000000"/>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rgb="FFFF0000"/>
      <name val="Arial"/>
      <family val="2"/>
    </font>
    <font>
      <sz val="8"/>
      <color rgb="FF333333"/>
      <name val="Arial"/>
      <family val="2"/>
    </font>
    <font>
      <u/>
      <sz val="11"/>
      <color rgb="FF0066AA"/>
      <name val="Calibri"/>
      <family val="2"/>
      <scheme val="minor"/>
    </font>
    <font>
      <u/>
      <sz val="11"/>
      <color rgb="FF004488"/>
      <name val="Calibri"/>
      <family val="2"/>
      <scheme val="minor"/>
    </font>
    <font>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
      <sz val="8"/>
      <color rgb="FF333333"/>
      <name val="Arial"/>
    </font>
    <font>
      <b/>
      <sz val="8"/>
      <name val="Arial"/>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CFDFD"/>
        <bgColor rgb="FFFFFFFF"/>
      </patternFill>
    </fill>
    <fill>
      <patternFill patternType="solid">
        <fgColor rgb="FFFFFFFF"/>
        <bgColor rgb="FFFFFFFF"/>
      </patternFill>
    </fill>
    <fill>
      <patternFill patternType="solid">
        <fgColor rgb="FFFFFFCC"/>
      </patternFill>
    </fill>
    <fill>
      <patternFill patternType="solid">
        <fgColor indexed="26"/>
      </patternFill>
    </fill>
  </fills>
  <borders count="4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9"/>
      </left>
      <right style="hair">
        <color indexed="9"/>
      </right>
      <top/>
      <bottom/>
      <diagonal/>
    </border>
    <border>
      <left style="hair">
        <color indexed="9"/>
      </left>
      <right/>
      <top/>
      <bottom/>
      <diagonal/>
    </border>
    <border>
      <left style="thin">
        <color indexed="9"/>
      </left>
      <right style="thin">
        <color indexed="9"/>
      </right>
      <top/>
      <bottom/>
      <diagonal/>
    </border>
    <border>
      <left style="thin">
        <color indexed="9"/>
      </left>
      <right style="hair">
        <color indexed="9"/>
      </right>
      <top/>
      <bottom/>
      <diagonal/>
    </border>
    <border>
      <left/>
      <right style="hair">
        <color indexed="9"/>
      </right>
      <top/>
      <bottom/>
      <diagonal/>
    </border>
    <border>
      <left/>
      <right style="thin">
        <color indexed="9"/>
      </right>
      <top/>
      <bottom/>
      <diagonal/>
    </border>
    <border>
      <left style="thin">
        <color indexed="9"/>
      </left>
      <right/>
      <top/>
      <bottom/>
      <diagonal/>
    </border>
    <border>
      <left style="thin">
        <color indexed="9"/>
      </left>
      <right/>
      <top/>
      <bottom style="thin">
        <color indexed="9"/>
      </bottom>
      <diagonal/>
    </border>
    <border>
      <left/>
      <right style="hair">
        <color indexed="9"/>
      </right>
      <top/>
      <bottom style="thin">
        <color indexed="9"/>
      </bottom>
      <diagonal/>
    </border>
    <border>
      <left style="hair">
        <color indexed="9"/>
      </left>
      <right/>
      <top/>
      <bottom style="hair">
        <color indexed="9"/>
      </bottom>
      <diagonal/>
    </border>
    <border>
      <left/>
      <right style="hair">
        <color indexed="9"/>
      </right>
      <top/>
      <bottom style="hair">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style="hair">
        <color indexed="9"/>
      </right>
      <top/>
      <bottom style="thin">
        <color indexed="64"/>
      </bottom>
      <diagonal/>
    </border>
    <border>
      <left style="hair">
        <color indexed="9"/>
      </left>
      <right style="hair">
        <color indexed="9"/>
      </right>
      <top/>
      <bottom style="thin">
        <color indexed="64"/>
      </bottom>
      <diagonal/>
    </border>
    <border>
      <left style="thin">
        <color indexed="9"/>
      </left>
      <right style="thin">
        <color indexed="9"/>
      </right>
      <top/>
      <bottom style="thin">
        <color indexed="64"/>
      </bottom>
      <diagonal/>
    </border>
    <border>
      <left style="thin">
        <color indexed="9"/>
      </left>
      <right style="hair">
        <color indexed="9"/>
      </right>
      <top/>
      <bottom style="thin">
        <color indexed="64"/>
      </bottom>
      <diagonal/>
    </border>
    <border>
      <left style="hair">
        <color indexed="9"/>
      </left>
      <right/>
      <top/>
      <bottom style="thin">
        <color indexed="64"/>
      </bottom>
      <diagonal/>
    </border>
    <border>
      <left style="hair">
        <color indexed="9"/>
      </left>
      <right style="hair">
        <color indexed="9"/>
      </right>
      <top style="hair">
        <color indexed="9"/>
      </top>
      <bottom style="thin">
        <color indexed="64"/>
      </bottom>
      <diagonal/>
    </border>
  </borders>
  <cellStyleXfs count="175">
    <xf numFmtId="0" fontId="0" fillId="0" borderId="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24" fillId="13"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4" fillId="0" borderId="0" applyNumberFormat="0" applyFill="0" applyBorder="0" applyAlignment="0" applyProtection="0"/>
    <xf numFmtId="0" fontId="25" fillId="7" borderId="0" applyNumberFormat="0" applyBorder="0" applyAlignment="0" applyProtection="0"/>
    <xf numFmtId="0" fontId="3" fillId="17" borderId="1"/>
    <xf numFmtId="0" fontId="55" fillId="49" borderId="27" applyNumberFormat="0" applyAlignment="0" applyProtection="0"/>
    <xf numFmtId="0" fontId="26" fillId="18" borderId="2" applyNumberFormat="0" applyAlignment="0" applyProtection="0"/>
    <xf numFmtId="0" fontId="3" fillId="0" borderId="3"/>
    <xf numFmtId="0" fontId="56" fillId="0" borderId="28" applyNumberFormat="0" applyFill="0" applyAlignment="0" applyProtection="0"/>
    <xf numFmtId="0" fontId="21" fillId="19" borderId="4" applyNumberFormat="0" applyAlignment="0" applyProtection="0"/>
    <xf numFmtId="0" fontId="27" fillId="20" borderId="0">
      <alignment horizontal="center"/>
    </xf>
    <xf numFmtId="0" fontId="28" fillId="20" borderId="0">
      <alignment horizontal="center" vertical="center"/>
    </xf>
    <xf numFmtId="0" fontId="17" fillId="21" borderId="0">
      <alignment horizontal="center" wrapText="1"/>
    </xf>
    <xf numFmtId="0" fontId="12" fillId="20" borderId="0">
      <alignment horizontal="center"/>
    </xf>
    <xf numFmtId="166" fontId="29" fillId="0" borderId="0" applyFont="0" applyFill="0" applyBorder="0" applyAlignment="0" applyProtection="0"/>
    <xf numFmtId="167" fontId="17"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9" fontId="29" fillId="0" borderId="0" applyFont="0" applyFill="0" applyBorder="0" applyAlignment="0" applyProtection="0"/>
    <xf numFmtId="0" fontId="30" fillId="22" borderId="1" applyBorder="0">
      <protection locked="0"/>
    </xf>
    <xf numFmtId="0" fontId="57" fillId="50" borderId="27" applyNumberFormat="0" applyAlignment="0" applyProtection="0"/>
    <xf numFmtId="0" fontId="31" fillId="0" borderId="0" applyNumberFormat="0" applyFill="0" applyBorder="0" applyAlignment="0" applyProtection="0"/>
    <xf numFmtId="0" fontId="19" fillId="20" borderId="3">
      <alignment horizontal="left"/>
    </xf>
    <xf numFmtId="0" fontId="32" fillId="20" borderId="0">
      <alignment horizontal="left"/>
    </xf>
    <xf numFmtId="0" fontId="33" fillId="8" borderId="0" applyNumberFormat="0" applyBorder="0" applyAlignment="0" applyProtection="0"/>
    <xf numFmtId="0" fontId="34" fillId="23" borderId="0">
      <alignment horizontal="right" vertical="top" textRotation="90" wrapText="1"/>
    </xf>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 borderId="2" applyNumberFormat="0" applyAlignment="0" applyProtection="0"/>
    <xf numFmtId="0" fontId="58" fillId="51" borderId="0" applyNumberFormat="0" applyBorder="0" applyAlignment="0" applyProtection="0"/>
    <xf numFmtId="0" fontId="20" fillId="21" borderId="0">
      <alignment horizontal="center"/>
    </xf>
    <xf numFmtId="0" fontId="3" fillId="20" borderId="8">
      <alignment wrapText="1"/>
    </xf>
    <xf numFmtId="0" fontId="40" fillId="20" borderId="9"/>
    <xf numFmtId="0" fontId="40" fillId="20" borderId="10"/>
    <xf numFmtId="0" fontId="3" fillId="20" borderId="11">
      <alignment horizontal="center" wrapText="1"/>
    </xf>
    <xf numFmtId="0" fontId="60" fillId="0" borderId="0" applyNumberFormat="0" applyFill="0" applyBorder="0" applyAlignment="0" applyProtection="0"/>
    <xf numFmtId="0" fontId="50" fillId="0" borderId="0" applyNumberFormat="0" applyFill="0" applyBorder="0" applyAlignment="0" applyProtection="0">
      <alignment vertical="top"/>
      <protection locked="0"/>
    </xf>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38" fillId="0" borderId="0" applyNumberFormat="0" applyFill="0" applyBorder="0" applyAlignment="0" applyProtection="0">
      <alignment vertical="top"/>
      <protection locked="0"/>
    </xf>
    <xf numFmtId="0" fontId="59" fillId="0" borderId="0" applyNumberFormat="0" applyFill="0" applyBorder="0" applyAlignment="0" applyProtection="0"/>
    <xf numFmtId="0" fontId="41" fillId="0" borderId="12" applyNumberFormat="0" applyFill="0" applyAlignment="0" applyProtection="0"/>
    <xf numFmtId="0" fontId="17" fillId="0" borderId="0" applyFont="0" applyFill="0" applyBorder="0" applyAlignment="0" applyProtection="0"/>
    <xf numFmtId="0" fontId="42" fillId="10" borderId="0" applyNumberFormat="0" applyBorder="0" applyAlignment="0" applyProtection="0"/>
    <xf numFmtId="0" fontId="61" fillId="52" borderId="0" applyNumberFormat="0" applyBorder="0" applyAlignment="0" applyProtection="0"/>
    <xf numFmtId="0" fontId="43" fillId="0" borderId="0"/>
    <xf numFmtId="0" fontId="17" fillId="0" borderId="0"/>
    <xf numFmtId="0" fontId="52" fillId="0" borderId="0"/>
    <xf numFmtId="0" fontId="17" fillId="0" borderId="0"/>
    <xf numFmtId="0" fontId="62" fillId="0" borderId="0"/>
    <xf numFmtId="0" fontId="23" fillId="0" borderId="0"/>
    <xf numFmtId="0" fontId="17" fillId="0" borderId="0"/>
    <xf numFmtId="0" fontId="52" fillId="0" borderId="0"/>
    <xf numFmtId="0" fontId="17" fillId="0" borderId="0"/>
    <xf numFmtId="0" fontId="52" fillId="0" borderId="0"/>
    <xf numFmtId="0" fontId="23" fillId="0" borderId="0"/>
    <xf numFmtId="0" fontId="52" fillId="0" borderId="0"/>
    <xf numFmtId="0" fontId="62" fillId="0" borderId="0"/>
    <xf numFmtId="0" fontId="52" fillId="0" borderId="0"/>
    <xf numFmtId="0" fontId="51" fillId="0" borderId="0"/>
    <xf numFmtId="0" fontId="62" fillId="0" borderId="0"/>
    <xf numFmtId="0" fontId="62" fillId="0" borderId="0"/>
    <xf numFmtId="0" fontId="51" fillId="0" borderId="0"/>
    <xf numFmtId="0" fontId="44" fillId="18" borderId="13" applyNumberFormat="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0" fontId="3" fillId="20" borderId="3"/>
    <xf numFmtId="0" fontId="28" fillId="20" borderId="0">
      <alignment horizontal="right"/>
    </xf>
    <xf numFmtId="0" fontId="45" fillId="24" borderId="0">
      <alignment horizontal="center"/>
    </xf>
    <xf numFmtId="0" fontId="46" fillId="21" borderId="0"/>
    <xf numFmtId="0" fontId="47" fillId="23" borderId="14">
      <alignment horizontal="left" vertical="top" wrapText="1"/>
    </xf>
    <xf numFmtId="0" fontId="47" fillId="23" borderId="15">
      <alignment horizontal="left" vertical="top"/>
    </xf>
    <xf numFmtId="0" fontId="63" fillId="53" borderId="0" applyNumberFormat="0" applyBorder="0" applyAlignment="0" applyProtection="0"/>
    <xf numFmtId="0" fontId="64" fillId="49" borderId="29" applyNumberFormat="0" applyAlignment="0" applyProtection="0"/>
    <xf numFmtId="37" fontId="48" fillId="0" borderId="0"/>
    <xf numFmtId="0" fontId="27" fillId="20" borderId="0">
      <alignment horizontal="center"/>
    </xf>
    <xf numFmtId="0" fontId="65" fillId="0" borderId="0" applyNumberFormat="0" applyFill="0" applyBorder="0" applyAlignment="0" applyProtection="0"/>
    <xf numFmtId="0" fontId="49" fillId="0" borderId="0" applyNumberFormat="0" applyFill="0" applyBorder="0" applyAlignment="0" applyProtection="0"/>
    <xf numFmtId="0" fontId="2" fillId="20" borderId="0"/>
    <xf numFmtId="0" fontId="66" fillId="0" borderId="0" applyNumberFormat="0" applyFill="0" applyBorder="0" applyAlignment="0" applyProtection="0"/>
    <xf numFmtId="0" fontId="67" fillId="0" borderId="30" applyNumberFormat="0" applyFill="0" applyAlignment="0" applyProtection="0"/>
    <xf numFmtId="0" fontId="68" fillId="0" borderId="31" applyNumberFormat="0" applyFill="0" applyAlignment="0" applyProtection="0"/>
    <xf numFmtId="0" fontId="69" fillId="0" borderId="32" applyNumberFormat="0" applyFill="0" applyAlignment="0" applyProtection="0"/>
    <xf numFmtId="0" fontId="69" fillId="0" borderId="0" applyNumberFormat="0" applyFill="0" applyBorder="0" applyAlignment="0" applyProtection="0"/>
    <xf numFmtId="0" fontId="70" fillId="0" borderId="33" applyNumberFormat="0" applyFill="0" applyAlignment="0" applyProtection="0"/>
    <xf numFmtId="0" fontId="71" fillId="54" borderId="34" applyNumberFormat="0" applyAlignment="0" applyProtection="0"/>
    <xf numFmtId="0" fontId="22" fillId="0" borderId="0" applyNumberFormat="0" applyFill="0" applyBorder="0" applyAlignment="0" applyProtection="0"/>
    <xf numFmtId="0" fontId="52" fillId="57" borderId="35" applyNumberFormat="0" applyFon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57" borderId="35"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57" borderId="35" applyNumberFormat="0" applyFont="0" applyAlignment="0" applyProtection="0"/>
    <xf numFmtId="0" fontId="17" fillId="58" borderId="36" applyNumberFormat="0" applyFont="0" applyAlignment="0" applyProtection="0"/>
    <xf numFmtId="9" fontId="76" fillId="0" borderId="0" applyFont="0" applyFill="0" applyBorder="0" applyAlignment="0" applyProtection="0"/>
  </cellStyleXfs>
  <cellXfs count="216">
    <xf numFmtId="0" fontId="0" fillId="0" borderId="0" xfId="0"/>
    <xf numFmtId="0" fontId="10" fillId="0" borderId="0" xfId="0" applyFont="1" applyAlignment="1">
      <alignment vertical="center"/>
    </xf>
    <xf numFmtId="0" fontId="3" fillId="0" borderId="0" xfId="0" applyFont="1"/>
    <xf numFmtId="3" fontId="3" fillId="0" borderId="0" xfId="0" applyNumberFormat="1" applyFont="1"/>
    <xf numFmtId="3" fontId="2" fillId="0" borderId="0" xfId="0" applyNumberFormat="1" applyFont="1" applyAlignment="1">
      <alignment horizontal="right"/>
    </xf>
    <xf numFmtId="0" fontId="4" fillId="0" borderId="0" xfId="0" applyFont="1"/>
    <xf numFmtId="0" fontId="3" fillId="0" borderId="0" xfId="0" applyFont="1" applyFill="1"/>
    <xf numFmtId="3" fontId="4" fillId="0" borderId="0" xfId="0" applyNumberFormat="1" applyFont="1"/>
    <xf numFmtId="3" fontId="5" fillId="0" borderId="0" xfId="0" applyNumberFormat="1" applyFont="1"/>
    <xf numFmtId="0" fontId="6" fillId="0" borderId="0" xfId="0" applyFont="1" applyAlignment="1">
      <alignment horizontal="left"/>
    </xf>
    <xf numFmtId="164" fontId="3" fillId="0" borderId="0" xfId="0" applyNumberFormat="1" applyFont="1" applyFill="1"/>
    <xf numFmtId="3" fontId="0" fillId="0" borderId="0" xfId="0" applyNumberFormat="1"/>
    <xf numFmtId="3" fontId="3" fillId="0" borderId="0" xfId="0" applyNumberFormat="1" applyFont="1" applyAlignment="1">
      <alignment horizontal="right"/>
    </xf>
    <xf numFmtId="3" fontId="0" fillId="0" borderId="0" xfId="0" applyNumberFormat="1" applyAlignment="1">
      <alignment horizontal="right"/>
    </xf>
    <xf numFmtId="0" fontId="3" fillId="0" borderId="0" xfId="0" applyFont="1" applyFill="1" applyBorder="1"/>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xf numFmtId="0" fontId="0" fillId="0" borderId="0" xfId="0" applyAlignment="1"/>
    <xf numFmtId="3" fontId="3" fillId="0" borderId="16" xfId="0" applyNumberFormat="1" applyFont="1" applyFill="1" applyBorder="1" applyAlignment="1">
      <alignment horizontal="right"/>
    </xf>
    <xf numFmtId="3" fontId="3" fillId="0" borderId="16" xfId="0" applyNumberFormat="1" applyFont="1" applyFill="1" applyBorder="1"/>
    <xf numFmtId="0" fontId="4" fillId="0" borderId="0" xfId="0" applyFont="1" applyAlignment="1">
      <alignment vertical="top"/>
    </xf>
    <xf numFmtId="3" fontId="3" fillId="0" borderId="17" xfId="0" applyNumberFormat="1" applyFont="1" applyFill="1" applyBorder="1"/>
    <xf numFmtId="3" fontId="3" fillId="0" borderId="18" xfId="0" applyNumberFormat="1" applyFont="1" applyFill="1" applyBorder="1"/>
    <xf numFmtId="0" fontId="3" fillId="0" borderId="0" xfId="0" applyFont="1" applyFill="1" applyAlignment="1">
      <alignment horizontal="left"/>
    </xf>
    <xf numFmtId="164" fontId="3" fillId="0" borderId="16" xfId="0" applyNumberFormat="1" applyFont="1" applyFill="1" applyBorder="1"/>
    <xf numFmtId="0" fontId="5" fillId="0" borderId="0" xfId="0" applyFont="1" applyAlignment="1">
      <alignment vertical="center"/>
    </xf>
    <xf numFmtId="0" fontId="13" fillId="0" borderId="0" xfId="0" applyFont="1" applyAlignment="1">
      <alignment horizontal="right" vertical="center"/>
    </xf>
    <xf numFmtId="0" fontId="14" fillId="0" borderId="0" xfId="0" applyFont="1" applyAlignment="1">
      <alignment horizontal="center" vertical="center"/>
    </xf>
    <xf numFmtId="0" fontId="8" fillId="0" borderId="0" xfId="0" applyFont="1"/>
    <xf numFmtId="3" fontId="8" fillId="0" borderId="0" xfId="0" applyNumberFormat="1" applyFont="1" applyAlignment="1">
      <alignment horizontal="right"/>
    </xf>
    <xf numFmtId="0" fontId="16" fillId="0" borderId="0" xfId="0" applyFont="1"/>
    <xf numFmtId="3" fontId="3" fillId="0" borderId="0" xfId="0" applyNumberFormat="1" applyFont="1" applyFill="1"/>
    <xf numFmtId="9" fontId="3" fillId="0" borderId="0" xfId="0" quotePrefix="1" applyNumberFormat="1" applyFont="1" applyFill="1" applyAlignment="1">
      <alignment horizontal="left"/>
    </xf>
    <xf numFmtId="165" fontId="6" fillId="0" borderId="0" xfId="0" applyNumberFormat="1" applyFont="1" applyFill="1"/>
    <xf numFmtId="3" fontId="8" fillId="0" borderId="16" xfId="0" applyNumberFormat="1" applyFont="1" applyFill="1" applyBorder="1"/>
    <xf numFmtId="0" fontId="4" fillId="0" borderId="0" xfId="0" applyFont="1" applyFill="1" applyAlignment="1">
      <alignment vertical="top"/>
    </xf>
    <xf numFmtId="165" fontId="3" fillId="0" borderId="16" xfId="0" applyNumberFormat="1" applyFont="1" applyFill="1" applyBorder="1"/>
    <xf numFmtId="0" fontId="3" fillId="0" borderId="0" xfId="0" applyFont="1" applyAlignment="1"/>
    <xf numFmtId="0" fontId="0" fillId="0" borderId="0" xfId="0" applyFill="1"/>
    <xf numFmtId="0" fontId="4" fillId="0" borderId="0" xfId="0" applyFont="1" applyFill="1"/>
    <xf numFmtId="164" fontId="3" fillId="0" borderId="20" xfId="0" applyNumberFormat="1" applyFont="1" applyFill="1" applyBorder="1" applyAlignment="1">
      <alignment horizontal="right" wrapText="1"/>
    </xf>
    <xf numFmtId="10" fontId="4" fillId="0" borderId="0" xfId="0" applyNumberFormat="1" applyFont="1" applyFill="1"/>
    <xf numFmtId="165" fontId="3" fillId="0" borderId="0" xfId="0" applyNumberFormat="1" applyFont="1" applyFill="1"/>
    <xf numFmtId="0" fontId="5" fillId="0" borderId="0" xfId="0" quotePrefix="1" applyFont="1" applyFill="1" applyAlignment="1"/>
    <xf numFmtId="0" fontId="5" fillId="0" borderId="0" xfId="0" quotePrefix="1" applyFont="1" applyFill="1" applyAlignment="1">
      <alignment wrapText="1"/>
    </xf>
    <xf numFmtId="0" fontId="3" fillId="0" borderId="0" xfId="93" applyFont="1"/>
    <xf numFmtId="164" fontId="3" fillId="0" borderId="0" xfId="93" applyNumberFormat="1" applyFont="1" applyFill="1"/>
    <xf numFmtId="164" fontId="3" fillId="0" borderId="0" xfId="93" applyNumberFormat="1" applyFont="1" applyFill="1" applyAlignment="1">
      <alignment horizontal="right"/>
    </xf>
    <xf numFmtId="164" fontId="5" fillId="0" borderId="0" xfId="93" applyNumberFormat="1" applyFont="1" applyFill="1" applyAlignment="1"/>
    <xf numFmtId="3" fontId="3" fillId="0" borderId="0" xfId="93" applyNumberFormat="1" applyFont="1" applyBorder="1"/>
    <xf numFmtId="0" fontId="5" fillId="0" borderId="0" xfId="93" applyFont="1"/>
    <xf numFmtId="0" fontId="17" fillId="0" borderId="0" xfId="93" applyAlignment="1"/>
    <xf numFmtId="0" fontId="17" fillId="0" borderId="0" xfId="93"/>
    <xf numFmtId="164" fontId="3" fillId="0" borderId="19" xfId="0" applyNumberFormat="1" applyFont="1" applyFill="1" applyBorder="1"/>
    <xf numFmtId="3" fontId="3" fillId="0" borderId="16" xfId="0" quotePrefix="1" applyNumberFormat="1" applyFont="1" applyFill="1" applyBorder="1" applyAlignment="1">
      <alignment horizontal="right"/>
    </xf>
    <xf numFmtId="165" fontId="12" fillId="0" borderId="18" xfId="0" applyNumberFormat="1" applyFont="1" applyFill="1" applyBorder="1"/>
    <xf numFmtId="0" fontId="72" fillId="0" borderId="0" xfId="0" applyFont="1" applyFill="1"/>
    <xf numFmtId="3" fontId="72" fillId="0" borderId="0" xfId="0" applyNumberFormat="1" applyFont="1" applyFill="1"/>
    <xf numFmtId="3" fontId="3" fillId="0" borderId="0" xfId="93" applyNumberFormat="1" applyFont="1" applyFill="1" applyBorder="1"/>
    <xf numFmtId="3" fontId="2" fillId="0" borderId="0" xfId="107" applyNumberFormat="1" applyFont="1" applyFill="1" applyBorder="1"/>
    <xf numFmtId="3" fontId="3" fillId="0" borderId="0" xfId="107" applyNumberFormat="1" applyFont="1" applyFill="1" applyBorder="1"/>
    <xf numFmtId="0" fontId="3" fillId="0" borderId="0" xfId="107" applyFont="1" applyFill="1" applyBorder="1" applyAlignment="1">
      <alignment horizontal="right"/>
    </xf>
    <xf numFmtId="0" fontId="2" fillId="0" borderId="0" xfId="93" applyFont="1" applyFill="1" applyAlignment="1">
      <alignment horizontal="left" vertical="top"/>
    </xf>
    <xf numFmtId="0" fontId="2" fillId="0" borderId="0" xfId="93" applyFont="1" applyFill="1" applyAlignment="1">
      <alignment horizontal="left"/>
    </xf>
    <xf numFmtId="0" fontId="7" fillId="0" borderId="0" xfId="93" applyFont="1" applyFill="1" applyAlignment="1">
      <alignment horizontal="left"/>
    </xf>
    <xf numFmtId="3" fontId="0" fillId="0" borderId="0" xfId="0" applyNumberFormat="1" applyFill="1"/>
    <xf numFmtId="0" fontId="3" fillId="0" borderId="0" xfId="0" applyFont="1" applyAlignment="1">
      <alignment horizontal="right"/>
    </xf>
    <xf numFmtId="0" fontId="5" fillId="0" borderId="0" xfId="0" applyFont="1" applyFill="1"/>
    <xf numFmtId="0" fontId="0" fillId="0" borderId="0" xfId="0" applyFont="1"/>
    <xf numFmtId="0" fontId="3" fillId="0" borderId="0" xfId="0" applyFont="1" applyFill="1" applyAlignment="1">
      <alignment horizontal="right"/>
    </xf>
    <xf numFmtId="0" fontId="15" fillId="0" borderId="0" xfId="0" applyFont="1" applyFill="1" applyAlignment="1">
      <alignment horizontal="right"/>
    </xf>
    <xf numFmtId="0" fontId="7" fillId="0" borderId="0" xfId="0" applyFont="1" applyBorder="1" applyAlignment="1">
      <alignment horizontal="left"/>
    </xf>
    <xf numFmtId="3" fontId="73" fillId="56" borderId="0" xfId="0" applyNumberFormat="1" applyFont="1" applyFill="1" applyAlignment="1">
      <alignment horizontal="left"/>
    </xf>
    <xf numFmtId="3" fontId="3" fillId="0" borderId="0" xfId="0" applyNumberFormat="1" applyFont="1" applyFill="1" applyBorder="1" applyAlignment="1">
      <alignment horizontal="left"/>
    </xf>
    <xf numFmtId="3" fontId="12" fillId="0" borderId="16" xfId="91" applyNumberFormat="1" applyFont="1" applyFill="1" applyBorder="1"/>
    <xf numFmtId="3" fontId="72" fillId="0" borderId="18" xfId="0" applyNumberFormat="1" applyFont="1" applyFill="1" applyBorder="1"/>
    <xf numFmtId="164" fontId="72" fillId="0" borderId="19" xfId="0" applyNumberFormat="1" applyFont="1" applyFill="1" applyBorder="1"/>
    <xf numFmtId="3" fontId="3" fillId="0" borderId="18" xfId="0" applyNumberFormat="1" applyFont="1" applyFill="1" applyBorder="1" applyAlignment="1">
      <alignment horizontal="right"/>
    </xf>
    <xf numFmtId="3" fontId="72" fillId="0" borderId="16" xfId="0" applyNumberFormat="1" applyFont="1" applyFill="1" applyBorder="1" applyAlignment="1">
      <alignment horizontal="right"/>
    </xf>
    <xf numFmtId="3" fontId="72" fillId="0" borderId="17" xfId="0" applyNumberFormat="1" applyFont="1" applyFill="1" applyBorder="1" applyAlignment="1">
      <alignment horizontal="right"/>
    </xf>
    <xf numFmtId="164" fontId="72" fillId="0" borderId="20" xfId="0" applyNumberFormat="1" applyFont="1" applyFill="1" applyBorder="1"/>
    <xf numFmtId="0" fontId="10" fillId="0" borderId="0" xfId="0" applyFont="1" applyAlignment="1">
      <alignment vertical="center"/>
    </xf>
    <xf numFmtId="165" fontId="0" fillId="0" borderId="0" xfId="0" applyNumberFormat="1"/>
    <xf numFmtId="3" fontId="4" fillId="0" borderId="0" xfId="0" applyNumberFormat="1" applyFont="1" applyFill="1" applyAlignment="1">
      <alignment vertical="top"/>
    </xf>
    <xf numFmtId="3" fontId="4" fillId="0" borderId="0" xfId="0" applyNumberFormat="1" applyFont="1" applyFill="1"/>
    <xf numFmtId="0" fontId="11" fillId="0" borderId="0" xfId="0" applyFont="1" applyFill="1"/>
    <xf numFmtId="0" fontId="3" fillId="0" borderId="0" xfId="93" applyFont="1" applyFill="1"/>
    <xf numFmtId="0" fontId="4" fillId="0" borderId="0" xfId="0" applyFont="1" applyFill="1" applyBorder="1"/>
    <xf numFmtId="3" fontId="4" fillId="0" borderId="0" xfId="0" applyNumberFormat="1" applyFont="1" applyFill="1" applyBorder="1"/>
    <xf numFmtId="170" fontId="4" fillId="0" borderId="0" xfId="174" applyNumberFormat="1" applyFont="1" applyFill="1" applyBorder="1"/>
    <xf numFmtId="3" fontId="12" fillId="0" borderId="0" xfId="91" applyNumberFormat="1" applyFont="1" applyFill="1" applyBorder="1"/>
    <xf numFmtId="3" fontId="12" fillId="0" borderId="0" xfId="0" applyNumberFormat="1" applyFont="1" applyFill="1" applyBorder="1"/>
    <xf numFmtId="164" fontId="4" fillId="0" borderId="0" xfId="0" applyNumberFormat="1" applyFont="1" applyFill="1" applyAlignment="1">
      <alignment vertical="top"/>
    </xf>
    <xf numFmtId="164" fontId="0" fillId="0" borderId="0" xfId="0" applyNumberFormat="1"/>
    <xf numFmtId="0" fontId="16" fillId="0" borderId="0" xfId="98" applyFont="1"/>
    <xf numFmtId="0" fontId="17" fillId="0" borderId="0" xfId="91"/>
    <xf numFmtId="0" fontId="77" fillId="0" borderId="0" xfId="91" applyFont="1" applyAlignment="1">
      <alignment vertical="center" wrapText="1"/>
    </xf>
    <xf numFmtId="0" fontId="16" fillId="0" borderId="0" xfId="91" applyFont="1"/>
    <xf numFmtId="0" fontId="17" fillId="0" borderId="0" xfId="91" applyFont="1"/>
    <xf numFmtId="0" fontId="78" fillId="0" borderId="0" xfId="91" applyFont="1" applyFill="1" applyAlignment="1">
      <alignment vertical="center" wrapText="1"/>
    </xf>
    <xf numFmtId="0" fontId="7" fillId="0" borderId="0" xfId="91" applyFont="1" applyAlignment="1">
      <alignment wrapText="1"/>
    </xf>
    <xf numFmtId="0" fontId="78" fillId="0" borderId="0" xfId="91" applyFont="1" applyFill="1" applyAlignment="1">
      <alignment vertical="center"/>
    </xf>
    <xf numFmtId="0" fontId="79" fillId="0" borderId="0" xfId="91" applyFont="1" applyAlignment="1">
      <alignment horizontal="justify" vertical="center" wrapText="1"/>
    </xf>
    <xf numFmtId="0" fontId="78" fillId="0" borderId="0" xfId="91" applyFont="1" applyAlignment="1">
      <alignment vertical="center" wrapText="1"/>
    </xf>
    <xf numFmtId="0" fontId="81" fillId="0" borderId="0" xfId="91" applyFont="1" applyAlignment="1">
      <alignment vertical="center" wrapText="1"/>
    </xf>
    <xf numFmtId="0" fontId="3" fillId="0" borderId="0" xfId="91" applyFont="1" applyAlignment="1">
      <alignment wrapText="1"/>
    </xf>
    <xf numFmtId="0" fontId="3" fillId="0" borderId="0" xfId="91" applyFont="1"/>
    <xf numFmtId="0" fontId="10" fillId="0" borderId="0" xfId="0" applyFont="1" applyAlignment="1">
      <alignment vertical="center"/>
    </xf>
    <xf numFmtId="0" fontId="7" fillId="0" borderId="0" xfId="0" applyFont="1" applyBorder="1" applyAlignment="1">
      <alignment horizontal="left"/>
    </xf>
    <xf numFmtId="3" fontId="5" fillId="0" borderId="0" xfId="0" quotePrefix="1" applyNumberFormat="1" applyFont="1" applyFill="1" applyAlignment="1"/>
    <xf numFmtId="171" fontId="16" fillId="0" borderId="0" xfId="93" applyNumberFormat="1" applyFont="1" applyAlignment="1">
      <alignment horizontal="right" wrapText="1"/>
    </xf>
    <xf numFmtId="0" fontId="67" fillId="0" borderId="30" xfId="127"/>
    <xf numFmtId="0" fontId="17" fillId="0" borderId="0" xfId="98" applyFont="1" applyAlignment="1">
      <alignment horizontal="left" vertical="center" wrapText="1"/>
    </xf>
    <xf numFmtId="0" fontId="60" fillId="0" borderId="0" xfId="79" applyAlignment="1">
      <alignment vertical="center" wrapText="1"/>
    </xf>
    <xf numFmtId="164" fontId="4" fillId="0" borderId="0" xfId="0" applyNumberFormat="1" applyFont="1"/>
    <xf numFmtId="0" fontId="2" fillId="0" borderId="0" xfId="0" applyFont="1" applyFill="1" applyBorder="1" applyAlignment="1">
      <alignment wrapText="1"/>
    </xf>
    <xf numFmtId="3" fontId="2" fillId="0" borderId="18" xfId="0" applyNumberFormat="1" applyFont="1" applyFill="1" applyBorder="1"/>
    <xf numFmtId="0" fontId="2" fillId="0" borderId="0" xfId="0" applyFont="1" applyFill="1" applyBorder="1"/>
    <xf numFmtId="3" fontId="2" fillId="0" borderId="16" xfId="0" applyNumberFormat="1" applyFont="1" applyFill="1" applyBorder="1"/>
    <xf numFmtId="0" fontId="2" fillId="0" borderId="0" xfId="0" applyFont="1" applyFill="1"/>
    <xf numFmtId="3" fontId="2" fillId="0" borderId="16" xfId="91" applyNumberFormat="1" applyFont="1" applyFill="1" applyBorder="1"/>
    <xf numFmtId="165" fontId="2" fillId="0" borderId="16" xfId="91" applyNumberFormat="1" applyFont="1" applyFill="1" applyBorder="1"/>
    <xf numFmtId="165" fontId="2" fillId="0" borderId="16" xfId="0" applyNumberFormat="1" applyFont="1" applyFill="1" applyBorder="1"/>
    <xf numFmtId="3" fontId="18" fillId="0" borderId="16" xfId="91" applyNumberFormat="1" applyFont="1" applyFill="1" applyBorder="1"/>
    <xf numFmtId="3" fontId="18" fillId="0" borderId="16" xfId="0" applyNumberFormat="1" applyFont="1" applyFill="1" applyBorder="1"/>
    <xf numFmtId="165" fontId="2" fillId="0" borderId="17" xfId="0" applyNumberFormat="1" applyFont="1" applyFill="1" applyBorder="1"/>
    <xf numFmtId="3" fontId="73" fillId="56" borderId="0" xfId="0" applyNumberFormat="1" applyFont="1" applyFill="1" applyBorder="1" applyAlignment="1">
      <alignment horizontal="right"/>
    </xf>
    <xf numFmtId="3" fontId="73" fillId="0" borderId="0" xfId="0" applyNumberFormat="1" applyFont="1" applyFill="1" applyBorder="1" applyAlignment="1">
      <alignment horizontal="right"/>
    </xf>
    <xf numFmtId="49" fontId="3" fillId="0" borderId="0" xfId="0" applyNumberFormat="1" applyFont="1" applyFill="1" applyBorder="1" applyAlignment="1">
      <alignment horizontal="left"/>
    </xf>
    <xf numFmtId="3" fontId="73" fillId="55" borderId="0" xfId="0" applyNumberFormat="1" applyFont="1" applyFill="1" applyBorder="1" applyAlignment="1">
      <alignment horizontal="right"/>
    </xf>
    <xf numFmtId="0" fontId="2" fillId="0" borderId="0" xfId="93" applyFont="1" applyFill="1" applyBorder="1" applyAlignment="1">
      <alignment horizontal="left" vertical="top"/>
    </xf>
    <xf numFmtId="49" fontId="2" fillId="0" borderId="10" xfId="0" applyNumberFormat="1" applyFont="1" applyFill="1" applyBorder="1" applyAlignment="1">
      <alignment horizontal="left"/>
    </xf>
    <xf numFmtId="3" fontId="2" fillId="0" borderId="10" xfId="0" applyNumberFormat="1" applyFont="1" applyFill="1" applyBorder="1" applyAlignment="1">
      <alignment horizontal="right"/>
    </xf>
    <xf numFmtId="1" fontId="2" fillId="0" borderId="10" xfId="0" applyNumberFormat="1" applyFont="1" applyFill="1" applyBorder="1" applyAlignment="1">
      <alignment horizontal="right"/>
    </xf>
    <xf numFmtId="0" fontId="2" fillId="0" borderId="39" xfId="0" applyFont="1" applyFill="1" applyBorder="1" applyAlignment="1">
      <alignment horizontal="right"/>
    </xf>
    <xf numFmtId="0" fontId="2" fillId="0" borderId="40" xfId="0" applyFont="1" applyFill="1" applyBorder="1" applyAlignment="1">
      <alignment horizontal="right"/>
    </xf>
    <xf numFmtId="164" fontId="2" fillId="0" borderId="18" xfId="0" applyNumberFormat="1" applyFont="1" applyFill="1" applyBorder="1"/>
    <xf numFmtId="0" fontId="3" fillId="0" borderId="0" xfId="0" applyFont="1" applyFill="1" applyBorder="1" applyAlignment="1">
      <alignment horizontal="left"/>
    </xf>
    <xf numFmtId="0" fontId="3" fillId="0" borderId="0" xfId="0" applyFont="1" applyBorder="1"/>
    <xf numFmtId="3" fontId="3" fillId="0" borderId="0" xfId="0" applyNumberFormat="1" applyFont="1" applyFill="1" applyBorder="1"/>
    <xf numFmtId="164" fontId="3" fillId="0" borderId="0" xfId="0" applyNumberFormat="1" applyFont="1" applyFill="1" applyBorder="1"/>
    <xf numFmtId="0" fontId="3" fillId="0" borderId="20" xfId="0" applyFont="1" applyFill="1" applyBorder="1" applyAlignment="1">
      <alignment horizontal="left"/>
    </xf>
    <xf numFmtId="0" fontId="2" fillId="0" borderId="0" xfId="0" quotePrefix="1" applyFont="1" applyBorder="1" applyAlignment="1">
      <alignment horizontal="left"/>
    </xf>
    <xf numFmtId="0" fontId="4" fillId="0" borderId="0" xfId="0" applyFont="1" applyBorder="1"/>
    <xf numFmtId="164" fontId="3" fillId="0" borderId="0" xfId="0" applyNumberFormat="1" applyFont="1" applyFill="1" applyBorder="1" applyAlignment="1">
      <alignment horizontal="right" wrapText="1"/>
    </xf>
    <xf numFmtId="3" fontId="8" fillId="0" borderId="0" xfId="0" applyNumberFormat="1" applyFont="1" applyFill="1" applyBorder="1"/>
    <xf numFmtId="3" fontId="2" fillId="0" borderId="16" xfId="0" applyNumberFormat="1" applyFont="1" applyFill="1" applyBorder="1" applyAlignment="1">
      <alignment vertical="top" wrapText="1"/>
    </xf>
    <xf numFmtId="0" fontId="2" fillId="0" borderId="41" xfId="0" applyFont="1" applyFill="1" applyBorder="1" applyAlignment="1">
      <alignment horizontal="right" vertical="top" wrapText="1"/>
    </xf>
    <xf numFmtId="0" fontId="2" fillId="0" borderId="42" xfId="0" applyFont="1" applyFill="1" applyBorder="1" applyAlignment="1">
      <alignment horizontal="right" vertical="top" wrapText="1"/>
    </xf>
    <xf numFmtId="3" fontId="2" fillId="0" borderId="38" xfId="0" applyNumberFormat="1" applyFont="1" applyFill="1" applyBorder="1" applyAlignment="1">
      <alignment vertical="top" wrapText="1"/>
    </xf>
    <xf numFmtId="3" fontId="4" fillId="0" borderId="0" xfId="0" applyNumberFormat="1" applyFont="1" applyBorder="1"/>
    <xf numFmtId="3" fontId="0" fillId="0" borderId="0" xfId="0" applyNumberFormat="1" applyBorder="1"/>
    <xf numFmtId="164" fontId="0" fillId="0" borderId="0" xfId="0" applyNumberFormat="1" applyBorder="1"/>
    <xf numFmtId="0" fontId="0" fillId="0" borderId="0" xfId="0" applyBorder="1"/>
    <xf numFmtId="0" fontId="3" fillId="0" borderId="0" xfId="93" applyFont="1" applyFill="1" applyBorder="1" applyAlignment="1">
      <alignment horizontal="left"/>
    </xf>
    <xf numFmtId="3" fontId="3" fillId="0" borderId="0" xfId="93" applyNumberFormat="1" applyFont="1" applyFill="1" applyBorder="1" applyAlignment="1">
      <alignment horizontal="right"/>
    </xf>
    <xf numFmtId="165" fontId="3" fillId="0" borderId="0" xfId="93" applyNumberFormat="1" applyFont="1" applyFill="1" applyBorder="1" applyAlignment="1">
      <alignment horizontal="right"/>
    </xf>
    <xf numFmtId="0" fontId="2" fillId="0" borderId="0" xfId="93" applyFont="1" applyFill="1" applyBorder="1" applyAlignment="1">
      <alignment vertical="center"/>
    </xf>
    <xf numFmtId="3" fontId="2" fillId="0" borderId="0" xfId="93" applyNumberFormat="1" applyFont="1" applyFill="1" applyBorder="1" applyAlignment="1">
      <alignment horizontal="right" vertical="center"/>
    </xf>
    <xf numFmtId="3" fontId="2" fillId="0" borderId="0" xfId="93" applyNumberFormat="1" applyFont="1" applyFill="1" applyBorder="1" applyAlignment="1">
      <alignment horizontal="right" vertical="center" wrapText="1"/>
    </xf>
    <xf numFmtId="0" fontId="3" fillId="0" borderId="0" xfId="93" applyFont="1" applyFill="1" applyBorder="1" applyAlignment="1">
      <alignment vertical="center"/>
    </xf>
    <xf numFmtId="3" fontId="3" fillId="0" borderId="18" xfId="93" applyNumberFormat="1" applyFont="1" applyFill="1" applyBorder="1" applyAlignment="1">
      <alignment horizontal="right" vertical="center"/>
    </xf>
    <xf numFmtId="3" fontId="3" fillId="0" borderId="21" xfId="93" applyNumberFormat="1" applyFont="1" applyFill="1" applyBorder="1" applyAlignment="1">
      <alignment horizontal="right" vertical="center"/>
    </xf>
    <xf numFmtId="165" fontId="3" fillId="0" borderId="21" xfId="93" applyNumberFormat="1" applyFont="1" applyFill="1" applyBorder="1" applyAlignment="1">
      <alignment horizontal="right" vertical="center"/>
    </xf>
    <xf numFmtId="3" fontId="3" fillId="0" borderId="22" xfId="93" applyNumberFormat="1" applyFont="1" applyFill="1" applyBorder="1" applyAlignment="1">
      <alignment horizontal="right" vertical="center"/>
    </xf>
    <xf numFmtId="3" fontId="3" fillId="0" borderId="16" xfId="0" quotePrefix="1" applyNumberFormat="1" applyFont="1" applyFill="1" applyBorder="1" applyAlignment="1">
      <alignment horizontal="right" vertical="center"/>
    </xf>
    <xf numFmtId="3" fontId="2" fillId="0" borderId="18" xfId="93" applyNumberFormat="1" applyFont="1" applyFill="1" applyBorder="1" applyAlignment="1">
      <alignment horizontal="right" vertical="center"/>
    </xf>
    <xf numFmtId="165" fontId="2" fillId="0" borderId="18" xfId="93" applyNumberFormat="1" applyFont="1" applyFill="1" applyBorder="1" applyAlignment="1">
      <alignment horizontal="right" vertical="center"/>
    </xf>
    <xf numFmtId="164" fontId="3" fillId="0" borderId="0" xfId="93" applyNumberFormat="1" applyFont="1" applyFill="1" applyBorder="1" applyAlignment="1">
      <alignment horizontal="left" vertical="center"/>
    </xf>
    <xf numFmtId="3" fontId="72" fillId="0" borderId="18" xfId="93" applyNumberFormat="1" applyFont="1" applyFill="1" applyBorder="1" applyAlignment="1">
      <alignment horizontal="right" vertical="center"/>
    </xf>
    <xf numFmtId="3" fontId="72" fillId="0" borderId="21" xfId="93" applyNumberFormat="1" applyFont="1" applyFill="1" applyBorder="1" applyAlignment="1">
      <alignment horizontal="right" vertical="center"/>
    </xf>
    <xf numFmtId="0" fontId="3" fillId="0" borderId="0" xfId="93" applyFont="1" applyFill="1" applyAlignment="1">
      <alignment horizontal="left" vertical="center"/>
    </xf>
    <xf numFmtId="0" fontId="3" fillId="0" borderId="20" xfId="93" applyFont="1" applyFill="1" applyBorder="1" applyAlignment="1">
      <alignment horizontal="left" vertical="center"/>
    </xf>
    <xf numFmtId="0" fontId="2" fillId="0" borderId="10" xfId="93" applyFont="1" applyFill="1" applyBorder="1" applyAlignment="1">
      <alignment vertical="center"/>
    </xf>
    <xf numFmtId="0" fontId="2" fillId="0" borderId="41" xfId="93" applyFont="1" applyFill="1" applyBorder="1" applyAlignment="1">
      <alignment horizontal="right" vertical="center"/>
    </xf>
    <xf numFmtId="0" fontId="2" fillId="0" borderId="42" xfId="93" applyFont="1" applyFill="1" applyBorder="1" applyAlignment="1">
      <alignment horizontal="right" vertical="center"/>
    </xf>
    <xf numFmtId="3" fontId="2" fillId="0" borderId="10" xfId="93" applyNumberFormat="1" applyFont="1" applyFill="1" applyBorder="1" applyAlignment="1">
      <alignment horizontal="right" vertical="center"/>
    </xf>
    <xf numFmtId="3" fontId="2" fillId="0" borderId="10" xfId="93" applyNumberFormat="1" applyFont="1" applyFill="1" applyBorder="1" applyAlignment="1">
      <alignment horizontal="right" vertical="center" wrapText="1"/>
    </xf>
    <xf numFmtId="3" fontId="82" fillId="0" borderId="0" xfId="0" applyNumberFormat="1" applyFont="1" applyFill="1" applyAlignment="1">
      <alignment horizontal="right"/>
    </xf>
    <xf numFmtId="3" fontId="83" fillId="0" borderId="10" xfId="0" applyNumberFormat="1" applyFont="1" applyFill="1" applyBorder="1" applyAlignment="1">
      <alignment horizontal="right"/>
    </xf>
    <xf numFmtId="3" fontId="8" fillId="0" borderId="16" xfId="0" applyNumberFormat="1" applyFont="1" applyFill="1" applyBorder="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10" fillId="0" borderId="0" xfId="0" applyFont="1" applyAlignment="1">
      <alignment vertical="center"/>
    </xf>
    <xf numFmtId="0" fontId="2" fillId="0" borderId="20" xfId="0" applyFont="1" applyFill="1" applyBorder="1" applyAlignment="1">
      <alignment horizontal="center"/>
    </xf>
    <xf numFmtId="0" fontId="2" fillId="0" borderId="37" xfId="0" applyFont="1" applyFill="1" applyBorder="1" applyAlignment="1">
      <alignment horizontal="center"/>
    </xf>
    <xf numFmtId="0" fontId="7" fillId="0" borderId="0" xfId="0" applyFont="1" applyBorder="1" applyAlignment="1">
      <alignment horizontal="left"/>
    </xf>
    <xf numFmtId="0" fontId="18" fillId="0" borderId="0" xfId="0" applyFont="1" applyFill="1" applyAlignment="1">
      <alignment horizontal="left" vertical="top" wrapText="1"/>
    </xf>
    <xf numFmtId="0" fontId="2" fillId="0" borderId="23" xfId="0" applyFont="1" applyFill="1" applyBorder="1" applyAlignment="1">
      <alignment horizontal="center" vertical="top"/>
    </xf>
    <xf numFmtId="0" fontId="2" fillId="0" borderId="24" xfId="0" applyFont="1" applyFill="1" applyBorder="1" applyAlignment="1">
      <alignment horizontal="center" vertical="top"/>
    </xf>
    <xf numFmtId="0" fontId="2" fillId="0" borderId="16" xfId="0" applyFont="1" applyFill="1" applyBorder="1" applyAlignment="1">
      <alignment horizontal="right" vertical="top" wrapText="1"/>
    </xf>
    <xf numFmtId="0" fontId="2" fillId="0" borderId="38" xfId="0" applyFont="1" applyFill="1" applyBorder="1" applyAlignment="1">
      <alignment horizontal="right" vertical="top" wrapText="1"/>
    </xf>
    <xf numFmtId="0" fontId="2" fillId="0" borderId="16" xfId="0" applyFont="1" applyFill="1" applyBorder="1" applyAlignment="1">
      <alignment horizontal="right" vertical="top"/>
    </xf>
    <xf numFmtId="0" fontId="2" fillId="0" borderId="38" xfId="0" applyFont="1" applyFill="1" applyBorder="1" applyAlignment="1">
      <alignment horizontal="right" vertical="top"/>
    </xf>
    <xf numFmtId="0" fontId="2" fillId="0" borderId="0" xfId="0" applyFont="1" applyFill="1" applyAlignment="1">
      <alignment horizontal="left"/>
    </xf>
    <xf numFmtId="0" fontId="8" fillId="0" borderId="0" xfId="93" applyFont="1" applyAlignment="1">
      <alignment horizontal="left"/>
    </xf>
    <xf numFmtId="3" fontId="2" fillId="0" borderId="16" xfId="0" applyNumberFormat="1" applyFont="1" applyFill="1" applyBorder="1" applyAlignment="1">
      <alignment horizontal="right" vertical="top" wrapText="1"/>
    </xf>
    <xf numFmtId="3" fontId="2" fillId="0" borderId="38" xfId="0" applyNumberFormat="1" applyFont="1" applyFill="1" applyBorder="1" applyAlignment="1">
      <alignment horizontal="right" vertical="top" wrapText="1"/>
    </xf>
    <xf numFmtId="0" fontId="7" fillId="0" borderId="0" xfId="0" applyFont="1" applyAlignment="1">
      <alignment horizontal="left"/>
    </xf>
    <xf numFmtId="3" fontId="18" fillId="0" borderId="16" xfId="0" applyNumberFormat="1" applyFont="1" applyFill="1" applyBorder="1" applyAlignment="1">
      <alignment horizontal="right" vertical="top" wrapText="1"/>
    </xf>
    <xf numFmtId="3" fontId="18" fillId="0" borderId="38" xfId="0" applyNumberFormat="1" applyFont="1" applyFill="1" applyBorder="1" applyAlignment="1">
      <alignment horizontal="right"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3" fontId="2" fillId="0" borderId="0" xfId="93" applyNumberFormat="1" applyFont="1" applyFill="1" applyBorder="1" applyAlignment="1">
      <alignment horizontal="right" vertical="center" wrapText="1"/>
    </xf>
    <xf numFmtId="3" fontId="2" fillId="0" borderId="10" xfId="93" applyNumberFormat="1" applyFont="1" applyFill="1" applyBorder="1" applyAlignment="1">
      <alignment horizontal="right" vertical="center" wrapText="1"/>
    </xf>
    <xf numFmtId="164" fontId="3" fillId="0" borderId="0" xfId="93" applyNumberFormat="1" applyFont="1" applyFill="1" applyAlignment="1">
      <alignment horizontal="left"/>
    </xf>
    <xf numFmtId="0" fontId="8" fillId="0" borderId="0" xfId="93" applyFont="1" applyAlignment="1">
      <alignment horizontal="left" wrapText="1"/>
    </xf>
    <xf numFmtId="0" fontId="7" fillId="0" borderId="0" xfId="93" applyFont="1" applyAlignment="1">
      <alignment horizontal="left"/>
    </xf>
    <xf numFmtId="0" fontId="2" fillId="0" borderId="16" xfId="93" applyFont="1" applyFill="1" applyBorder="1" applyAlignment="1">
      <alignment horizontal="right" vertical="center" wrapText="1"/>
    </xf>
    <xf numFmtId="0" fontId="2" fillId="0" borderId="38" xfId="93" applyFont="1" applyFill="1" applyBorder="1" applyAlignment="1">
      <alignment horizontal="right" vertical="center" wrapText="1"/>
    </xf>
    <xf numFmtId="0" fontId="2" fillId="0" borderId="25" xfId="93" applyFont="1" applyFill="1" applyBorder="1" applyAlignment="1">
      <alignment horizontal="center" vertical="center" wrapText="1"/>
    </xf>
    <xf numFmtId="0" fontId="2" fillId="0" borderId="26" xfId="93" applyFont="1" applyFill="1" applyBorder="1" applyAlignment="1">
      <alignment horizontal="center" vertical="center" wrapText="1"/>
    </xf>
    <xf numFmtId="3" fontId="2" fillId="0" borderId="0" xfId="93" applyNumberFormat="1" applyFont="1" applyFill="1" applyBorder="1" applyAlignment="1">
      <alignment horizontal="right" vertical="center"/>
    </xf>
    <xf numFmtId="3" fontId="2" fillId="0" borderId="10" xfId="93" applyNumberFormat="1" applyFont="1" applyFill="1" applyBorder="1" applyAlignment="1">
      <alignment horizontal="right" vertical="center"/>
    </xf>
  </cellXfs>
  <cellStyles count="175">
    <cellStyle name="20 % - Accent1" xfId="1" builtinId="30" customBuiltin="1"/>
    <cellStyle name="20 % - Accent1 2" xfId="155"/>
    <cellStyle name="20 % - Accent1 3" xfId="137"/>
    <cellStyle name="20 % - Accent2" xfId="2" builtinId="34" customBuiltin="1"/>
    <cellStyle name="20 % - Accent2 2" xfId="156"/>
    <cellStyle name="20 % - Accent2 3" xfId="138"/>
    <cellStyle name="20 % - Accent3" xfId="3" builtinId="38" customBuiltin="1"/>
    <cellStyle name="20 % - Accent3 2" xfId="157"/>
    <cellStyle name="20 % - Accent3 3" xfId="139"/>
    <cellStyle name="20 % - Accent4" xfId="4" builtinId="42" customBuiltin="1"/>
    <cellStyle name="20 % - Accent4 2" xfId="158"/>
    <cellStyle name="20 % - Accent4 3" xfId="140"/>
    <cellStyle name="20 % - Accent5" xfId="5" builtinId="46" customBuiltin="1"/>
    <cellStyle name="20 % - Accent5 2" xfId="159"/>
    <cellStyle name="20 % - Accent5 3" xfId="141"/>
    <cellStyle name="20 % - Accent6" xfId="6" builtinId="50" customBuiltin="1"/>
    <cellStyle name="20 % - Accent6 2" xfId="160"/>
    <cellStyle name="20 % - Accent6 3" xfId="142"/>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1 2" xfId="161"/>
    <cellStyle name="40 % - Accent1 3" xfId="143"/>
    <cellStyle name="40 % - Accent2" xfId="14" builtinId="35" customBuiltin="1"/>
    <cellStyle name="40 % - Accent2 2" xfId="162"/>
    <cellStyle name="40 % - Accent2 3" xfId="144"/>
    <cellStyle name="40 % - Accent3" xfId="15" builtinId="39" customBuiltin="1"/>
    <cellStyle name="40 % - Accent3 2" xfId="163"/>
    <cellStyle name="40 % - Accent3 3" xfId="145"/>
    <cellStyle name="40 % - Accent4" xfId="16" builtinId="43" customBuiltin="1"/>
    <cellStyle name="40 % - Accent4 2" xfId="164"/>
    <cellStyle name="40 % - Accent4 3" xfId="146"/>
    <cellStyle name="40 % - Accent5" xfId="17" builtinId="47" customBuiltin="1"/>
    <cellStyle name="40 % - Accent5 2" xfId="165"/>
    <cellStyle name="40 % - Accent5 3" xfId="147"/>
    <cellStyle name="40 % - Accent6" xfId="18" builtinId="51" customBuiltin="1"/>
    <cellStyle name="40 % - Accent6 2" xfId="166"/>
    <cellStyle name="40 % - Accent6 3" xfId="148"/>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134"/>
    <cellStyle name="Commentaire 2 2" xfId="172"/>
    <cellStyle name="Commentaire 2 3" xfId="154"/>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2 2" xfId="80"/>
    <cellStyle name="Lien hypertexte 3" xfId="81"/>
    <cellStyle name="Lien hypertexte 3 2" xfId="82"/>
    <cellStyle name="Lien hypertexte 3 3" xfId="83"/>
    <cellStyle name="Lien hypertexte 4" xfId="84"/>
    <cellStyle name="Lien hypertexte 5" xfId="85"/>
    <cellStyle name="Lien hypertexte 6" xfId="135"/>
    <cellStyle name="Lien hypertexte visité 2" xfId="136"/>
    <cellStyle name="Linked Cell" xfId="86"/>
    <cellStyle name="Migliaia (0)_conti99" xfId="87"/>
    <cellStyle name="Neutral" xfId="88"/>
    <cellStyle name="Neutre" xfId="89" builtinId="28" customBuiltin="1"/>
    <cellStyle name="Normaali_Y8_Fin02" xfId="90"/>
    <cellStyle name="Normal" xfId="0" builtinId="0"/>
    <cellStyle name="Normal 11" xfId="91"/>
    <cellStyle name="Normal 2" xfId="92"/>
    <cellStyle name="Normal 2 2" xfId="93"/>
    <cellStyle name="Normal 2 2 2" xfId="94"/>
    <cellStyle name="Normal 2 3" xfId="95"/>
    <cellStyle name="Normal 2 3 2" xfId="96"/>
    <cellStyle name="Normal 2 4" xfId="97"/>
    <cellStyle name="Normal 2 4 2" xfId="168"/>
    <cellStyle name="Normal 2 4 3" xfId="150"/>
    <cellStyle name="Normal 2 5" xfId="167"/>
    <cellStyle name="Normal 2 6" xfId="149"/>
    <cellStyle name="Normal 2_TC_A1" xfId="98"/>
    <cellStyle name="Normal 3" xfId="99"/>
    <cellStyle name="Normal 3 2" xfId="100"/>
    <cellStyle name="Normal 3 2 2" xfId="101"/>
    <cellStyle name="Normal 3 2 2 2" xfId="170"/>
    <cellStyle name="Normal 3 2 2 3" xfId="152"/>
    <cellStyle name="Normal 3 3" xfId="102"/>
    <cellStyle name="Normal 3 4" xfId="169"/>
    <cellStyle name="Normal 3 5" xfId="151"/>
    <cellStyle name="Normal 4" xfId="103"/>
    <cellStyle name="Normal 4 2" xfId="104"/>
    <cellStyle name="Normal 4 3" xfId="171"/>
    <cellStyle name="Normal 4 4" xfId="153"/>
    <cellStyle name="Normal 5" xfId="105"/>
    <cellStyle name="Normal 6" xfId="106"/>
    <cellStyle name="Normal_COGES0" xfId="107"/>
    <cellStyle name="Note" xfId="173"/>
    <cellStyle name="Output" xfId="108"/>
    <cellStyle name="Percent 2" xfId="109"/>
    <cellStyle name="Percent_1 SubOverv.USd" xfId="110"/>
    <cellStyle name="Pourcentage" xfId="174" builtinId="5"/>
    <cellStyle name="Pourcentage 2" xfId="111"/>
    <cellStyle name="Prozent_SubCatperStud" xfId="112"/>
    <cellStyle name="row" xfId="113"/>
    <cellStyle name="RowCodes" xfId="114"/>
    <cellStyle name="Row-Col Headings" xfId="115"/>
    <cellStyle name="RowTitles_CENTRAL_GOVT" xfId="116"/>
    <cellStyle name="RowTitles-Col2" xfId="117"/>
    <cellStyle name="RowTitles-Detail" xfId="118"/>
    <cellStyle name="Satisfaisant" xfId="119" builtinId="26" customBuiltin="1"/>
    <cellStyle name="Sortie" xfId="120" builtinId="21" customBuiltin="1"/>
    <cellStyle name="Standard_Info" xfId="121"/>
    <cellStyle name="temp" xfId="122"/>
    <cellStyle name="Texte explicatif" xfId="123" builtinId="53" customBuiltin="1"/>
    <cellStyle name="Title" xfId="124"/>
    <cellStyle name="title1" xfId="125"/>
    <cellStyle name="Titre" xfId="126" builtinId="15" customBuiltin="1"/>
    <cellStyle name="Titre 1" xfId="127" builtinId="16" customBuiltin="1"/>
    <cellStyle name="Titre 2" xfId="128" builtinId="17" customBuiltin="1"/>
    <cellStyle name="Titre 3" xfId="129" builtinId="18" customBuiltin="1"/>
    <cellStyle name="Titre 4" xfId="130" builtinId="19" customBuiltin="1"/>
    <cellStyle name="Total" xfId="131" builtinId="25" customBuiltin="1"/>
    <cellStyle name="Vérification" xfId="132" builtinId="23" customBuiltin="1"/>
    <cellStyle name="Warning Text" xfId="133"/>
  </cellStyles>
  <dxfs count="11">
    <dxf>
      <font>
        <b val="0"/>
        <i val="0"/>
        <strike val="0"/>
        <condense val="0"/>
        <extend val="0"/>
        <outline val="0"/>
        <shadow val="0"/>
        <u val="none"/>
        <vertAlign val="baseline"/>
        <sz val="8"/>
        <color rgb="FF333333"/>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rgb="FF333333"/>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rgb="FF333333"/>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rgb="FF333333"/>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rgb="FF333333"/>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rgb="FF333333"/>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rgb="FF333333"/>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rgb="FF333333"/>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90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'4.10 Graphique 1'!$A$3</c:f>
          <c:strCache>
            <c:ptCount val="1"/>
            <c:pt idx="0">
              <c:v>[1] Évolution des effectifs d'élèves du second degré selon la première langue vivante (anglais, allemand, espagnol, italien) dans les établissements de l'Éducation nationale</c:v>
            </c:pt>
          </c:strCache>
        </c:strRef>
      </c:tx>
      <c:layout/>
      <c:overlay val="0"/>
      <c:txPr>
        <a:bodyPr/>
        <a:lstStyle/>
        <a:p>
          <a:pPr>
            <a:defRPr sz="1000" b="1">
              <a:latin typeface="Arial" panose="020B0604020202020204" pitchFamily="34" charset="0"/>
              <a:cs typeface="Arial" panose="020B0604020202020204" pitchFamily="34" charset="0"/>
            </a:defRPr>
          </a:pPr>
          <a:endParaRPr lang="fr-FR"/>
        </a:p>
      </c:txPr>
    </c:title>
    <c:autoTitleDeleted val="0"/>
    <c:plotArea>
      <c:layout>
        <c:manualLayout>
          <c:layoutTarget val="inner"/>
          <c:xMode val="edge"/>
          <c:yMode val="edge"/>
          <c:x val="4.44402118064419E-2"/>
          <c:y val="0.18736383442265794"/>
          <c:w val="0.9009366347909753"/>
          <c:h val="0.72435009349321533"/>
        </c:manualLayout>
      </c:layout>
      <c:lineChart>
        <c:grouping val="standard"/>
        <c:varyColors val="0"/>
        <c:ser>
          <c:idx val="1"/>
          <c:order val="1"/>
          <c:tx>
            <c:strRef>
              <c:f>'4.10 Graphique 1'!$A$7</c:f>
              <c:strCache>
                <c:ptCount val="1"/>
                <c:pt idx="0">
                  <c:v>Italien</c:v>
                </c:pt>
              </c:strCache>
            </c:strRef>
          </c:tx>
          <c:spPr>
            <a:ln>
              <a:solidFill>
                <a:schemeClr val="accent1">
                  <a:lumMod val="75000"/>
                </a:schemeClr>
              </a:solidFill>
            </a:ln>
          </c:spPr>
          <c:marker>
            <c:symbol val="none"/>
          </c:marker>
          <c:dLbls>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D3F-4832-8386-A23E488C67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'4.10 Graphique 1'!$B$5:$I$5</c:f>
              <c:strCache>
                <c:ptCount val="8"/>
                <c:pt idx="0">
                  <c:v>2016</c:v>
                </c:pt>
                <c:pt idx="1">
                  <c:v>2017</c:v>
                </c:pt>
                <c:pt idx="2">
                  <c:v>2018</c:v>
                </c:pt>
                <c:pt idx="3">
                  <c:v>2019</c:v>
                </c:pt>
                <c:pt idx="4">
                  <c:v>2020</c:v>
                </c:pt>
                <c:pt idx="5">
                  <c:v>2021</c:v>
                </c:pt>
                <c:pt idx="6">
                  <c:v>2022</c:v>
                </c:pt>
                <c:pt idx="7">
                  <c:v>2023</c:v>
                </c:pt>
              </c:strCache>
            </c:strRef>
          </c:cat>
          <c:val>
            <c:numRef>
              <c:f>'4.10 Graphique 1'!$B$7:$I$7</c:f>
              <c:numCache>
                <c:formatCode>#,##0</c:formatCode>
                <c:ptCount val="8"/>
                <c:pt idx="0">
                  <c:v>503</c:v>
                </c:pt>
                <c:pt idx="1">
                  <c:v>442</c:v>
                </c:pt>
                <c:pt idx="2">
                  <c:v>388</c:v>
                </c:pt>
                <c:pt idx="3">
                  <c:v>349</c:v>
                </c:pt>
                <c:pt idx="4">
                  <c:v>388</c:v>
                </c:pt>
                <c:pt idx="5">
                  <c:v>347</c:v>
                </c:pt>
                <c:pt idx="6">
                  <c:v>351</c:v>
                </c:pt>
                <c:pt idx="7">
                  <c:v>357</c:v>
                </c:pt>
              </c:numCache>
            </c:numRef>
          </c:val>
          <c:smooth val="0"/>
          <c:extLst>
            <c:ext xmlns:c16="http://schemas.microsoft.com/office/drawing/2014/chart" uri="{C3380CC4-5D6E-409C-BE32-E72D297353CC}">
              <c16:uniqueId val="{00000000-6697-4C8D-A6A7-53EE6B35B709}"/>
            </c:ext>
          </c:extLst>
        </c:ser>
        <c:ser>
          <c:idx val="2"/>
          <c:order val="2"/>
          <c:tx>
            <c:strRef>
              <c:f>'4.10 Graphique 1'!$A$8</c:f>
              <c:strCache>
                <c:ptCount val="1"/>
                <c:pt idx="0">
                  <c:v>Espagnol</c:v>
                </c:pt>
              </c:strCache>
            </c:strRef>
          </c:tx>
          <c:spPr>
            <a:ln>
              <a:solidFill>
                <a:schemeClr val="tx2">
                  <a:lumMod val="60000"/>
                  <a:lumOff val="40000"/>
                </a:schemeClr>
              </a:solidFill>
            </a:ln>
          </c:spPr>
          <c:marker>
            <c:symbol val="none"/>
          </c:marker>
          <c:dLbls>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D3F-4832-8386-A23E488C67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'4.10 Graphique 1'!$B$5:$I$5</c:f>
              <c:strCache>
                <c:ptCount val="8"/>
                <c:pt idx="0">
                  <c:v>2016</c:v>
                </c:pt>
                <c:pt idx="1">
                  <c:v>2017</c:v>
                </c:pt>
                <c:pt idx="2">
                  <c:v>2018</c:v>
                </c:pt>
                <c:pt idx="3">
                  <c:v>2019</c:v>
                </c:pt>
                <c:pt idx="4">
                  <c:v>2020</c:v>
                </c:pt>
                <c:pt idx="5">
                  <c:v>2021</c:v>
                </c:pt>
                <c:pt idx="6">
                  <c:v>2022</c:v>
                </c:pt>
                <c:pt idx="7">
                  <c:v>2023</c:v>
                </c:pt>
              </c:strCache>
            </c:strRef>
          </c:cat>
          <c:val>
            <c:numRef>
              <c:f>'4.10 Graphique 1'!$B$8:$I$8</c:f>
              <c:numCache>
                <c:formatCode>#,##0</c:formatCode>
                <c:ptCount val="8"/>
                <c:pt idx="0">
                  <c:v>102</c:v>
                </c:pt>
                <c:pt idx="1">
                  <c:v>78</c:v>
                </c:pt>
                <c:pt idx="2">
                  <c:v>110</c:v>
                </c:pt>
                <c:pt idx="3">
                  <c:v>94</c:v>
                </c:pt>
                <c:pt idx="4">
                  <c:v>72</c:v>
                </c:pt>
                <c:pt idx="5">
                  <c:v>57</c:v>
                </c:pt>
                <c:pt idx="6">
                  <c:v>48</c:v>
                </c:pt>
                <c:pt idx="7">
                  <c:v>18</c:v>
                </c:pt>
              </c:numCache>
            </c:numRef>
          </c:val>
          <c:smooth val="0"/>
          <c:extLst>
            <c:ext xmlns:c16="http://schemas.microsoft.com/office/drawing/2014/chart" uri="{C3380CC4-5D6E-409C-BE32-E72D297353CC}">
              <c16:uniqueId val="{00000001-6697-4C8D-A6A7-53EE6B35B709}"/>
            </c:ext>
          </c:extLst>
        </c:ser>
        <c:ser>
          <c:idx val="3"/>
          <c:order val="3"/>
          <c:tx>
            <c:strRef>
              <c:f>'4.10 Graphique 1'!$A$9</c:f>
              <c:strCache>
                <c:ptCount val="1"/>
                <c:pt idx="0">
                  <c:v>Allemand</c:v>
                </c:pt>
              </c:strCache>
            </c:strRef>
          </c:tx>
          <c:spPr>
            <a:ln>
              <a:solidFill>
                <a:schemeClr val="tx2">
                  <a:lumMod val="40000"/>
                  <a:lumOff val="60000"/>
                </a:schemeClr>
              </a:solidFill>
            </a:ln>
          </c:spPr>
          <c:marker>
            <c:symbol val="none"/>
          </c:marker>
          <c:dLbls>
            <c:dLbl>
              <c:idx val="3"/>
              <c:layout>
                <c:manualLayout>
                  <c:x val="-3.0534351145038167E-2"/>
                  <c:y val="-5.664488017429193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33A-42EC-80D8-E9F3AA030592}"/>
                </c:ext>
              </c:extLst>
            </c:dLbl>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33A-42EC-80D8-E9F3AA030592}"/>
                </c:ext>
              </c:extLst>
            </c:dLbl>
            <c:dLbl>
              <c:idx val="27"/>
              <c:layout>
                <c:manualLayout>
                  <c:x val="-5.1560193530025729E-2"/>
                  <c:y val="-2.14893726519479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50-43E8-A29F-918D5F620F2E}"/>
                </c:ext>
              </c:extLst>
            </c:dLbl>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'4.10 Graphique 1'!$B$5:$I$5</c:f>
              <c:strCache>
                <c:ptCount val="8"/>
                <c:pt idx="0">
                  <c:v>2016</c:v>
                </c:pt>
                <c:pt idx="1">
                  <c:v>2017</c:v>
                </c:pt>
                <c:pt idx="2">
                  <c:v>2018</c:v>
                </c:pt>
                <c:pt idx="3">
                  <c:v>2019</c:v>
                </c:pt>
                <c:pt idx="4">
                  <c:v>2020</c:v>
                </c:pt>
                <c:pt idx="5">
                  <c:v>2021</c:v>
                </c:pt>
                <c:pt idx="6">
                  <c:v>2022</c:v>
                </c:pt>
                <c:pt idx="7">
                  <c:v>2023</c:v>
                </c:pt>
              </c:strCache>
            </c:strRef>
          </c:cat>
          <c:val>
            <c:numRef>
              <c:f>'4.10 Graphique 1'!$B$9:$I$9</c:f>
              <c:numCache>
                <c:formatCode>#,##0</c:formatCode>
                <c:ptCount val="8"/>
                <c:pt idx="0">
                  <c:v>22</c:v>
                </c:pt>
                <c:pt idx="1">
                  <c:v>8</c:v>
                </c:pt>
                <c:pt idx="2">
                  <c:v>6</c:v>
                </c:pt>
                <c:pt idx="3">
                  <c:v>4</c:v>
                </c:pt>
                <c:pt idx="4">
                  <c:v>8</c:v>
                </c:pt>
                <c:pt idx="5">
                  <c:v>2</c:v>
                </c:pt>
                <c:pt idx="6">
                  <c:v>1</c:v>
                </c:pt>
                <c:pt idx="7">
                  <c:v>1</c:v>
                </c:pt>
              </c:numCache>
            </c:numRef>
          </c:val>
          <c:smooth val="0"/>
          <c:extLst>
            <c:ext xmlns:c16="http://schemas.microsoft.com/office/drawing/2014/chart" uri="{C3380CC4-5D6E-409C-BE32-E72D297353CC}">
              <c16:uniqueId val="{00000002-6697-4C8D-A6A7-53EE6B35B709}"/>
            </c:ext>
          </c:extLst>
        </c:ser>
        <c:dLbls>
          <c:showLegendKey val="0"/>
          <c:showVal val="0"/>
          <c:showCatName val="0"/>
          <c:showSerName val="0"/>
          <c:showPercent val="0"/>
          <c:showBubbleSize val="0"/>
        </c:dLbls>
        <c:marker val="1"/>
        <c:smooth val="0"/>
        <c:axId val="56642176"/>
        <c:axId val="56669312"/>
      </c:lineChart>
      <c:lineChart>
        <c:grouping val="standard"/>
        <c:varyColors val="0"/>
        <c:ser>
          <c:idx val="0"/>
          <c:order val="0"/>
          <c:tx>
            <c:strRef>
              <c:f>'4.10 Graphique 1'!$A$6</c:f>
              <c:strCache>
                <c:ptCount val="1"/>
                <c:pt idx="0">
                  <c:v>Anglais</c:v>
                </c:pt>
              </c:strCache>
            </c:strRef>
          </c:tx>
          <c:spPr>
            <a:ln>
              <a:solidFill>
                <a:schemeClr val="tx2">
                  <a:lumMod val="50000"/>
                </a:schemeClr>
              </a:solidFill>
            </a:ln>
          </c:spPr>
          <c:marker>
            <c:symbol val="none"/>
          </c:marker>
          <c:dLbls>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D3F-4832-8386-A23E488C67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'4.10 Graphique 1'!$B$5:$I$5</c:f>
              <c:strCache>
                <c:ptCount val="8"/>
                <c:pt idx="0">
                  <c:v>2016</c:v>
                </c:pt>
                <c:pt idx="1">
                  <c:v>2017</c:v>
                </c:pt>
                <c:pt idx="2">
                  <c:v>2018</c:v>
                </c:pt>
                <c:pt idx="3">
                  <c:v>2019</c:v>
                </c:pt>
                <c:pt idx="4">
                  <c:v>2020</c:v>
                </c:pt>
                <c:pt idx="5">
                  <c:v>2021</c:v>
                </c:pt>
                <c:pt idx="6">
                  <c:v>2022</c:v>
                </c:pt>
                <c:pt idx="7">
                  <c:v>2023</c:v>
                </c:pt>
              </c:strCache>
            </c:strRef>
          </c:cat>
          <c:val>
            <c:numRef>
              <c:f>'4.10 Graphique 1'!$B$6:$I$6</c:f>
              <c:numCache>
                <c:formatCode>#,##0</c:formatCode>
                <c:ptCount val="8"/>
                <c:pt idx="0">
                  <c:v>20246</c:v>
                </c:pt>
                <c:pt idx="1">
                  <c:v>20652</c:v>
                </c:pt>
                <c:pt idx="2">
                  <c:v>20544</c:v>
                </c:pt>
                <c:pt idx="3">
                  <c:v>20722</c:v>
                </c:pt>
                <c:pt idx="4">
                  <c:v>21245</c:v>
                </c:pt>
                <c:pt idx="5">
                  <c:v>21409</c:v>
                </c:pt>
                <c:pt idx="6">
                  <c:v>22105</c:v>
                </c:pt>
                <c:pt idx="7">
                  <c:v>23108</c:v>
                </c:pt>
              </c:numCache>
            </c:numRef>
          </c:val>
          <c:smooth val="0"/>
          <c:extLst>
            <c:ext xmlns:c16="http://schemas.microsoft.com/office/drawing/2014/chart" uri="{C3380CC4-5D6E-409C-BE32-E72D297353CC}">
              <c16:uniqueId val="{00000003-6697-4C8D-A6A7-53EE6B35B709}"/>
            </c:ext>
          </c:extLst>
        </c:ser>
        <c:dLbls>
          <c:showLegendKey val="0"/>
          <c:showVal val="0"/>
          <c:showCatName val="0"/>
          <c:showSerName val="0"/>
          <c:showPercent val="0"/>
          <c:showBubbleSize val="0"/>
        </c:dLbls>
        <c:marker val="1"/>
        <c:smooth val="0"/>
        <c:axId val="56670848"/>
        <c:axId val="78632064"/>
      </c:lineChart>
      <c:catAx>
        <c:axId val="566421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6669312"/>
        <c:crosses val="autoZero"/>
        <c:auto val="1"/>
        <c:lblAlgn val="ctr"/>
        <c:lblOffset val="100"/>
        <c:noMultiLvlLbl val="0"/>
      </c:catAx>
      <c:valAx>
        <c:axId val="56669312"/>
        <c:scaling>
          <c:orientation val="minMax"/>
          <c:min val="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6642176"/>
        <c:crosses val="autoZero"/>
        <c:crossBetween val="between"/>
        <c:minorUnit val="1"/>
      </c:valAx>
      <c:catAx>
        <c:axId val="56670848"/>
        <c:scaling>
          <c:orientation val="minMax"/>
        </c:scaling>
        <c:delete val="1"/>
        <c:axPos val="b"/>
        <c:numFmt formatCode="General" sourceLinked="1"/>
        <c:majorTickMark val="out"/>
        <c:minorTickMark val="none"/>
        <c:tickLblPos val="nextTo"/>
        <c:crossAx val="78632064"/>
        <c:crosses val="autoZero"/>
        <c:auto val="1"/>
        <c:lblAlgn val="ctr"/>
        <c:lblOffset val="100"/>
        <c:noMultiLvlLbl val="0"/>
      </c:catAx>
      <c:valAx>
        <c:axId val="78632064"/>
        <c:scaling>
          <c:orientation val="minMax"/>
          <c:min val="3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6670848"/>
        <c:crosses val="max"/>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16</xdr:row>
      <xdr:rowOff>28575</xdr:rowOff>
    </xdr:from>
    <xdr:to>
      <xdr:col>12</xdr:col>
      <xdr:colOff>9525</xdr:colOff>
      <xdr:row>34</xdr:row>
      <xdr:rowOff>28575</xdr:rowOff>
    </xdr:to>
    <xdr:graphicFrame macro="">
      <xdr:nvGraphicFramePr>
        <xdr:cNvPr id="3138" name="Graphique 2">
          <a:extLst>
            <a:ext uri="{FF2B5EF4-FFF2-40B4-BE49-F238E27FC236}">
              <a16:creationId xmlns:a16="http://schemas.microsoft.com/office/drawing/2014/main" id="{00000000-0008-0000-0100-00004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au1" displayName="Tableau1" ref="A5:I9" totalsRowShown="0" headerRowDxfId="10" dataDxfId="8" headerRowBorderDxfId="9">
  <autoFilter ref="A5:I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ref="A6:H9">
    <sortCondition descending="1" ref="H5:H9"/>
  </sortState>
  <tableColumns count="9">
    <tableColumn id="1" name="Rentrée scolaire" dataDxfId="7"/>
    <tableColumn id="2" name="2016"/>
    <tableColumn id="3" name="2017" dataDxfId="6"/>
    <tableColumn id="4" name="2018" dataDxfId="5"/>
    <tableColumn id="5" name="2019" dataDxfId="4"/>
    <tableColumn id="6" name="2020" dataDxfId="3"/>
    <tableColumn id="7" name="2021" dataDxfId="2"/>
    <tableColumn id="8" name="2022" dataDxfId="1"/>
    <tableColumn id="9" name="2023" dataDxfId="0"/>
  </tableColumns>
  <tableStyleInfo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99"/>
  <sheetViews>
    <sheetView showGridLines="0" zoomScaleNormal="100" zoomScaleSheetLayoutView="110" workbookViewId="0">
      <selection activeCell="A2" sqref="A2"/>
    </sheetView>
  </sheetViews>
  <sheetFormatPr baseColWidth="10" defaultRowHeight="12.75" x14ac:dyDescent="0.2"/>
  <cols>
    <col min="1" max="1" width="90.7109375" style="97" customWidth="1"/>
    <col min="2" max="16384" width="11.42578125" style="97"/>
  </cols>
  <sheetData>
    <row r="1" spans="1:1" s="54" customFormat="1" x14ac:dyDescent="0.2">
      <c r="A1" s="96" t="s">
        <v>86</v>
      </c>
    </row>
    <row r="2" spans="1:1" s="54" customFormat="1" x14ac:dyDescent="0.2">
      <c r="A2" s="112" t="s">
        <v>77</v>
      </c>
    </row>
    <row r="3" spans="1:1" s="54" customFormat="1" x14ac:dyDescent="0.2">
      <c r="A3" s="112">
        <v>45253</v>
      </c>
    </row>
    <row r="4" spans="1:1" s="54" customFormat="1" ht="20.25" thickBot="1" x14ac:dyDescent="0.35">
      <c r="A4" s="113" t="s">
        <v>68</v>
      </c>
    </row>
    <row r="5" spans="1:1" s="54" customFormat="1" ht="13.5" thickTop="1" x14ac:dyDescent="0.2"/>
    <row r="6" spans="1:1" s="54" customFormat="1" ht="25.5" x14ac:dyDescent="0.2">
      <c r="A6" s="114" t="s">
        <v>69</v>
      </c>
    </row>
    <row r="7" spans="1:1" s="54" customFormat="1" ht="15" x14ac:dyDescent="0.2">
      <c r="A7" s="115" t="s">
        <v>70</v>
      </c>
    </row>
    <row r="10" spans="1:1" ht="15.75" x14ac:dyDescent="0.2">
      <c r="A10" s="98" t="s">
        <v>72</v>
      </c>
    </row>
    <row r="11" spans="1:1" x14ac:dyDescent="0.2">
      <c r="A11" s="99"/>
    </row>
    <row r="12" spans="1:1" x14ac:dyDescent="0.2">
      <c r="A12" s="99"/>
    </row>
    <row r="13" spans="1:1" x14ac:dyDescent="0.2">
      <c r="A13" s="99"/>
    </row>
    <row r="14" spans="1:1" s="100" customFormat="1" ht="34.9" customHeight="1" x14ac:dyDescent="0.2"/>
    <row r="15" spans="1:1" ht="35.1" customHeight="1" x14ac:dyDescent="0.2">
      <c r="A15" s="101" t="s">
        <v>56</v>
      </c>
    </row>
    <row r="16" spans="1:1" ht="24" x14ac:dyDescent="0.2">
      <c r="A16" s="102" t="s">
        <v>47</v>
      </c>
    </row>
    <row r="17" spans="1:1" x14ac:dyDescent="0.2">
      <c r="A17" s="102" t="s">
        <v>79</v>
      </c>
    </row>
    <row r="18" spans="1:1" x14ac:dyDescent="0.2">
      <c r="A18" s="102" t="s">
        <v>80</v>
      </c>
    </row>
    <row r="19" spans="1:1" x14ac:dyDescent="0.2">
      <c r="A19" s="102" t="s">
        <v>81</v>
      </c>
    </row>
    <row r="20" spans="1:1" x14ac:dyDescent="0.2">
      <c r="A20" s="102"/>
    </row>
    <row r="21" spans="1:1" x14ac:dyDescent="0.2">
      <c r="A21" s="102"/>
    </row>
    <row r="22" spans="1:1" x14ac:dyDescent="0.2">
      <c r="A22" s="102"/>
    </row>
    <row r="23" spans="1:1" x14ac:dyDescent="0.2">
      <c r="A23" s="102"/>
    </row>
    <row r="24" spans="1:1" ht="35.1" customHeight="1" x14ac:dyDescent="0.2">
      <c r="A24" s="103" t="s">
        <v>57</v>
      </c>
    </row>
    <row r="25" spans="1:1" x14ac:dyDescent="0.2">
      <c r="A25" s="104" t="s">
        <v>58</v>
      </c>
    </row>
    <row r="26" spans="1:1" ht="35.1" customHeight="1" x14ac:dyDescent="0.2">
      <c r="A26" s="105" t="s">
        <v>59</v>
      </c>
    </row>
    <row r="27" spans="1:1" x14ac:dyDescent="0.2">
      <c r="A27" s="106" t="s">
        <v>71</v>
      </c>
    </row>
    <row r="28" spans="1:1" x14ac:dyDescent="0.2">
      <c r="A28" s="100"/>
    </row>
    <row r="29" spans="1:1" ht="22.5" x14ac:dyDescent="0.2">
      <c r="A29" s="107" t="s">
        <v>60</v>
      </c>
    </row>
    <row r="30" spans="1:1" x14ac:dyDescent="0.2">
      <c r="A30" s="108"/>
    </row>
    <row r="31" spans="1:1" x14ac:dyDescent="0.2">
      <c r="A31" s="103" t="s">
        <v>61</v>
      </c>
    </row>
    <row r="32" spans="1:1" x14ac:dyDescent="0.2">
      <c r="A32" s="108"/>
    </row>
    <row r="33" spans="1:1" x14ac:dyDescent="0.2">
      <c r="A33" s="108" t="s">
        <v>62</v>
      </c>
    </row>
    <row r="34" spans="1:1" x14ac:dyDescent="0.2">
      <c r="A34" s="108" t="s">
        <v>63</v>
      </c>
    </row>
    <row r="35" spans="1:1" x14ac:dyDescent="0.2">
      <c r="A35" s="108" t="s">
        <v>64</v>
      </c>
    </row>
    <row r="36" spans="1:1" x14ac:dyDescent="0.2">
      <c r="A36" s="108" t="s">
        <v>65</v>
      </c>
    </row>
    <row r="37" spans="1:1" x14ac:dyDescent="0.2">
      <c r="A37" s="100"/>
    </row>
    <row r="38" spans="1:1" x14ac:dyDescent="0.2">
      <c r="A38" s="100"/>
    </row>
    <row r="39" spans="1:1" x14ac:dyDescent="0.2">
      <c r="A39" s="100"/>
    </row>
    <row r="40" spans="1:1" x14ac:dyDescent="0.2">
      <c r="A40" s="100"/>
    </row>
    <row r="41" spans="1:1" x14ac:dyDescent="0.2">
      <c r="A41" s="100"/>
    </row>
    <row r="42" spans="1:1" x14ac:dyDescent="0.2">
      <c r="A42" s="100"/>
    </row>
    <row r="43" spans="1:1" x14ac:dyDescent="0.2">
      <c r="A43" s="100"/>
    </row>
    <row r="44" spans="1:1" x14ac:dyDescent="0.2">
      <c r="A44" s="100"/>
    </row>
    <row r="45" spans="1:1" x14ac:dyDescent="0.2">
      <c r="A45" s="100"/>
    </row>
    <row r="46" spans="1:1" x14ac:dyDescent="0.2">
      <c r="A46" s="100"/>
    </row>
    <row r="47" spans="1:1" x14ac:dyDescent="0.2">
      <c r="A47" s="100"/>
    </row>
    <row r="48" spans="1:1" x14ac:dyDescent="0.2">
      <c r="A48" s="100"/>
    </row>
    <row r="49" spans="1:1" x14ac:dyDescent="0.2">
      <c r="A49" s="100"/>
    </row>
    <row r="50" spans="1:1" x14ac:dyDescent="0.2">
      <c r="A50" s="100"/>
    </row>
    <row r="51" spans="1:1" x14ac:dyDescent="0.2">
      <c r="A51" s="100"/>
    </row>
    <row r="52" spans="1:1" x14ac:dyDescent="0.2">
      <c r="A52" s="100"/>
    </row>
    <row r="53" spans="1:1" x14ac:dyDescent="0.2">
      <c r="A53" s="100"/>
    </row>
    <row r="54" spans="1:1" x14ac:dyDescent="0.2">
      <c r="A54" s="100"/>
    </row>
    <row r="55" spans="1:1" x14ac:dyDescent="0.2">
      <c r="A55" s="100"/>
    </row>
    <row r="56" spans="1:1" x14ac:dyDescent="0.2">
      <c r="A56" s="100"/>
    </row>
    <row r="57" spans="1:1" x14ac:dyDescent="0.2">
      <c r="A57" s="100"/>
    </row>
    <row r="58" spans="1:1" x14ac:dyDescent="0.2">
      <c r="A58" s="100"/>
    </row>
    <row r="59" spans="1:1" x14ac:dyDescent="0.2">
      <c r="A59" s="100"/>
    </row>
    <row r="60" spans="1:1" x14ac:dyDescent="0.2">
      <c r="A60" s="100"/>
    </row>
    <row r="61" spans="1:1" x14ac:dyDescent="0.2">
      <c r="A61" s="100"/>
    </row>
    <row r="62" spans="1:1" x14ac:dyDescent="0.2">
      <c r="A62" s="100"/>
    </row>
    <row r="63" spans="1:1" x14ac:dyDescent="0.2">
      <c r="A63" s="100"/>
    </row>
    <row r="64" spans="1:1" x14ac:dyDescent="0.2">
      <c r="A64" s="100"/>
    </row>
    <row r="65" spans="1:1" x14ac:dyDescent="0.2">
      <c r="A65" s="100"/>
    </row>
    <row r="66" spans="1:1" x14ac:dyDescent="0.2">
      <c r="A66" s="100"/>
    </row>
    <row r="67" spans="1:1" x14ac:dyDescent="0.2">
      <c r="A67" s="100"/>
    </row>
    <row r="68" spans="1:1" x14ac:dyDescent="0.2">
      <c r="A68" s="100"/>
    </row>
    <row r="69" spans="1:1" x14ac:dyDescent="0.2">
      <c r="A69" s="100"/>
    </row>
    <row r="70" spans="1:1" x14ac:dyDescent="0.2">
      <c r="A70" s="100"/>
    </row>
    <row r="71" spans="1:1" x14ac:dyDescent="0.2">
      <c r="A71" s="100"/>
    </row>
    <row r="72" spans="1:1" x14ac:dyDescent="0.2">
      <c r="A72" s="100"/>
    </row>
    <row r="73" spans="1:1" x14ac:dyDescent="0.2">
      <c r="A73" s="100"/>
    </row>
    <row r="74" spans="1:1" x14ac:dyDescent="0.2">
      <c r="A74" s="100"/>
    </row>
    <row r="75" spans="1:1" x14ac:dyDescent="0.2">
      <c r="A75" s="100"/>
    </row>
    <row r="76" spans="1:1" x14ac:dyDescent="0.2">
      <c r="A76" s="100"/>
    </row>
    <row r="77" spans="1:1" x14ac:dyDescent="0.2">
      <c r="A77" s="100"/>
    </row>
    <row r="78" spans="1:1" x14ac:dyDescent="0.2">
      <c r="A78" s="100"/>
    </row>
    <row r="79" spans="1:1" x14ac:dyDescent="0.2">
      <c r="A79" s="100"/>
    </row>
    <row r="80" spans="1:1" x14ac:dyDescent="0.2">
      <c r="A80" s="100"/>
    </row>
    <row r="81" spans="1:1" x14ac:dyDescent="0.2">
      <c r="A81" s="100"/>
    </row>
    <row r="82" spans="1:1" x14ac:dyDescent="0.2">
      <c r="A82" s="100"/>
    </row>
    <row r="83" spans="1:1" x14ac:dyDescent="0.2">
      <c r="A83" s="100"/>
    </row>
    <row r="84" spans="1:1" x14ac:dyDescent="0.2">
      <c r="A84" s="100"/>
    </row>
    <row r="85" spans="1:1" x14ac:dyDescent="0.2">
      <c r="A85" s="100"/>
    </row>
    <row r="86" spans="1:1" x14ac:dyDescent="0.2">
      <c r="A86" s="100"/>
    </row>
    <row r="87" spans="1:1" x14ac:dyDescent="0.2">
      <c r="A87" s="100"/>
    </row>
    <row r="88" spans="1:1" x14ac:dyDescent="0.2">
      <c r="A88" s="100"/>
    </row>
    <row r="89" spans="1:1" x14ac:dyDescent="0.2">
      <c r="A89" s="100"/>
    </row>
    <row r="90" spans="1:1" x14ac:dyDescent="0.2">
      <c r="A90" s="100"/>
    </row>
    <row r="91" spans="1:1" x14ac:dyDescent="0.2">
      <c r="A91" s="100"/>
    </row>
    <row r="92" spans="1:1" x14ac:dyDescent="0.2">
      <c r="A92" s="100"/>
    </row>
    <row r="93" spans="1:1" x14ac:dyDescent="0.2">
      <c r="A93" s="100"/>
    </row>
    <row r="94" spans="1:1" x14ac:dyDescent="0.2">
      <c r="A94" s="100"/>
    </row>
    <row r="95" spans="1:1" x14ac:dyDescent="0.2">
      <c r="A95" s="100"/>
    </row>
    <row r="96" spans="1:1" x14ac:dyDescent="0.2">
      <c r="A96" s="100"/>
    </row>
    <row r="97" spans="1:1" x14ac:dyDescent="0.2">
      <c r="A97" s="100"/>
    </row>
    <row r="98" spans="1:1" x14ac:dyDescent="0.2">
      <c r="A98" s="100"/>
    </row>
    <row r="99" spans="1:1" x14ac:dyDescent="0.2">
      <c r="A99" s="100"/>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39"/>
  <sheetViews>
    <sheetView showGridLines="0" zoomScaleNormal="100" workbookViewId="0">
      <selection activeCell="N28" sqref="N28"/>
    </sheetView>
  </sheetViews>
  <sheetFormatPr baseColWidth="10" defaultRowHeight="12.75" x14ac:dyDescent="0.2"/>
  <cols>
    <col min="1" max="1" width="16" customWidth="1"/>
    <col min="2" max="5" width="7.5703125" customWidth="1"/>
    <col min="6" max="6" width="9.7109375" customWidth="1"/>
    <col min="7" max="7" width="10" customWidth="1"/>
  </cols>
  <sheetData>
    <row r="1" spans="1:9" s="18" customFormat="1" ht="21.75" customHeight="1" x14ac:dyDescent="0.2">
      <c r="A1" s="109" t="s">
        <v>73</v>
      </c>
    </row>
    <row r="3" spans="1:9" s="2" customFormat="1" ht="12" x14ac:dyDescent="0.2">
      <c r="A3" s="73" t="str">
        <f>'4.10 Notice'!A16</f>
        <v>[1] Évolution des effectifs d'élèves du second degré selon la première langue vivante (anglais, allemand, espagnol, italien) dans les établissements de l'Éducation nationale</v>
      </c>
    </row>
    <row r="4" spans="1:9" s="2" customFormat="1" ht="12" x14ac:dyDescent="0.2">
      <c r="A4" s="110"/>
    </row>
    <row r="5" spans="1:9" s="68" customFormat="1" ht="11.25" x14ac:dyDescent="0.2">
      <c r="A5" s="133" t="s">
        <v>45</v>
      </c>
      <c r="B5" s="134" t="s">
        <v>41</v>
      </c>
      <c r="C5" s="134" t="s">
        <v>42</v>
      </c>
      <c r="D5" s="134" t="s">
        <v>43</v>
      </c>
      <c r="E5" s="134" t="s">
        <v>44</v>
      </c>
      <c r="F5" s="134" t="s">
        <v>48</v>
      </c>
      <c r="G5" s="135" t="s">
        <v>75</v>
      </c>
      <c r="H5" s="135" t="s">
        <v>76</v>
      </c>
      <c r="I5" s="181" t="s">
        <v>82</v>
      </c>
    </row>
    <row r="6" spans="1:9" s="74" customFormat="1" ht="12.6" customHeight="1" x14ac:dyDescent="0.2">
      <c r="A6" s="75" t="s">
        <v>1</v>
      </c>
      <c r="B6" s="128">
        <v>20246</v>
      </c>
      <c r="C6" s="129">
        <v>20652</v>
      </c>
      <c r="D6" s="129">
        <v>20544</v>
      </c>
      <c r="E6" s="129">
        <v>20722</v>
      </c>
      <c r="F6" s="129">
        <v>21245</v>
      </c>
      <c r="G6" s="129">
        <v>21409</v>
      </c>
      <c r="H6" s="129">
        <v>22105</v>
      </c>
      <c r="I6" s="180">
        <f>13537+7595+1976</f>
        <v>23108</v>
      </c>
    </row>
    <row r="7" spans="1:9" s="71" customFormat="1" ht="12.6" customHeight="1" x14ac:dyDescent="0.2">
      <c r="A7" s="130" t="s">
        <v>6</v>
      </c>
      <c r="B7" s="128">
        <v>503</v>
      </c>
      <c r="C7" s="129">
        <v>442</v>
      </c>
      <c r="D7" s="129">
        <v>388</v>
      </c>
      <c r="E7" s="129">
        <v>349</v>
      </c>
      <c r="F7" s="129">
        <v>388</v>
      </c>
      <c r="G7" s="129">
        <v>347</v>
      </c>
      <c r="H7" s="129">
        <v>351</v>
      </c>
      <c r="I7" s="180">
        <f>104+47+206</f>
        <v>357</v>
      </c>
    </row>
    <row r="8" spans="1:9" s="71" customFormat="1" ht="12.6" customHeight="1" x14ac:dyDescent="0.2">
      <c r="A8" s="130" t="s">
        <v>2</v>
      </c>
      <c r="B8" s="131">
        <v>102</v>
      </c>
      <c r="C8" s="129">
        <v>78</v>
      </c>
      <c r="D8" s="129">
        <v>110</v>
      </c>
      <c r="E8" s="129">
        <v>94</v>
      </c>
      <c r="F8" s="129">
        <v>72</v>
      </c>
      <c r="G8" s="129">
        <v>57</v>
      </c>
      <c r="H8" s="129">
        <v>48</v>
      </c>
      <c r="I8" s="180">
        <v>18</v>
      </c>
    </row>
    <row r="9" spans="1:9" s="71" customFormat="1" ht="12.6" customHeight="1" x14ac:dyDescent="0.2">
      <c r="A9" s="130" t="s">
        <v>0</v>
      </c>
      <c r="B9" s="131">
        <v>22</v>
      </c>
      <c r="C9" s="129">
        <v>8</v>
      </c>
      <c r="D9" s="129">
        <v>6</v>
      </c>
      <c r="E9" s="129">
        <v>4</v>
      </c>
      <c r="F9" s="129">
        <v>8</v>
      </c>
      <c r="G9" s="129">
        <v>2</v>
      </c>
      <c r="H9" s="129">
        <v>1</v>
      </c>
      <c r="I9" s="180">
        <v>1</v>
      </c>
    </row>
    <row r="10" spans="1:9" s="71" customFormat="1" ht="12.6" customHeight="1" x14ac:dyDescent="0.2">
      <c r="A10" s="130"/>
      <c r="B10" s="128"/>
      <c r="C10" s="129"/>
      <c r="D10" s="129"/>
      <c r="E10" s="129"/>
      <c r="F10" s="129"/>
      <c r="G10" s="129"/>
      <c r="H10" s="129"/>
    </row>
    <row r="11" spans="1:9" s="62" customFormat="1" ht="11.25" x14ac:dyDescent="0.2">
      <c r="A11" s="132" t="s">
        <v>67</v>
      </c>
      <c r="D11" s="63"/>
      <c r="G11" s="63" t="s">
        <v>53</v>
      </c>
      <c r="H11" s="63"/>
    </row>
    <row r="13" spans="1:9" s="70" customFormat="1" x14ac:dyDescent="0.2">
      <c r="A13" s="69" t="s">
        <v>50</v>
      </c>
    </row>
    <row r="14" spans="1:9" x14ac:dyDescent="0.2">
      <c r="A14" s="69" t="s">
        <v>66</v>
      </c>
    </row>
    <row r="36" spans="1:1" x14ac:dyDescent="0.2">
      <c r="A36" s="64" t="s">
        <v>67</v>
      </c>
    </row>
    <row r="38" spans="1:1" x14ac:dyDescent="0.2">
      <c r="A38" s="69" t="s">
        <v>50</v>
      </c>
    </row>
    <row r="39" spans="1:1" x14ac:dyDescent="0.2">
      <c r="A39" s="69" t="s">
        <v>66</v>
      </c>
    </row>
  </sheetData>
  <pageMargins left="0.7" right="0.7" top="0.75" bottom="0.75" header="0.3" footer="0.3"/>
  <pageSetup paperSize="9" scale="9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34"/>
  <sheetViews>
    <sheetView showGridLines="0" topLeftCell="A4" zoomScaleNormal="100" workbookViewId="0">
      <selection activeCell="M24" sqref="M24"/>
    </sheetView>
  </sheetViews>
  <sheetFormatPr baseColWidth="10" defaultColWidth="11.42578125" defaultRowHeight="11.25" x14ac:dyDescent="0.2"/>
  <cols>
    <col min="1" max="1" width="29.85546875" style="2" customWidth="1"/>
    <col min="2" max="2" width="10.5703125" style="2" customWidth="1"/>
    <col min="3" max="3" width="10.7109375" style="2" customWidth="1"/>
    <col min="4" max="5" width="8.7109375" style="2" customWidth="1"/>
    <col min="6" max="6" width="10.42578125" style="2" customWidth="1"/>
    <col min="7" max="9" width="8.7109375" style="2" customWidth="1"/>
    <col min="10" max="10" width="9.7109375" style="2" customWidth="1"/>
    <col min="11" max="16384" width="11.42578125" style="2"/>
  </cols>
  <sheetData>
    <row r="1" spans="1:12" s="18" customFormat="1" ht="21.75" customHeight="1" x14ac:dyDescent="0.2">
      <c r="A1" s="185" t="s">
        <v>73</v>
      </c>
      <c r="B1" s="185"/>
      <c r="C1" s="185"/>
      <c r="D1" s="185"/>
      <c r="E1" s="185"/>
      <c r="F1" s="1"/>
      <c r="G1" s="1"/>
      <c r="H1" s="1"/>
      <c r="I1" s="1"/>
      <c r="J1" s="17"/>
    </row>
    <row r="2" spans="1:12" ht="15.75" x14ac:dyDescent="0.2">
      <c r="A2" s="15"/>
      <c r="B2" s="15"/>
      <c r="C2" s="15"/>
      <c r="D2" s="15"/>
      <c r="E2" s="15"/>
      <c r="F2" s="15"/>
      <c r="G2" s="15"/>
      <c r="H2" s="15"/>
      <c r="I2" s="15"/>
      <c r="J2" s="15"/>
    </row>
    <row r="3" spans="1:12" ht="12" x14ac:dyDescent="0.2">
      <c r="A3" s="188" t="str">
        <f>'4.10 Notice'!A17</f>
        <v>[2] Effectifs d'élèves du second degré selon la première langue vivante étudiée à la rentrée 2023</v>
      </c>
      <c r="B3" s="188"/>
      <c r="C3" s="188"/>
      <c r="D3" s="188"/>
      <c r="E3" s="188"/>
      <c r="F3" s="188"/>
      <c r="G3" s="188"/>
      <c r="H3" s="188"/>
      <c r="I3" s="188"/>
    </row>
    <row r="4" spans="1:12" x14ac:dyDescent="0.2">
      <c r="A4" s="27"/>
      <c r="B4" s="6"/>
      <c r="C4" s="6"/>
      <c r="D4" s="6"/>
      <c r="E4" s="6"/>
      <c r="F4" s="6"/>
      <c r="G4" s="6"/>
      <c r="H4" s="6"/>
      <c r="I4" s="71"/>
    </row>
    <row r="5" spans="1:12" ht="13.5" customHeight="1" x14ac:dyDescent="0.2">
      <c r="A5" s="186"/>
      <c r="B5" s="192" t="s">
        <v>26</v>
      </c>
      <c r="C5" s="190" t="s">
        <v>27</v>
      </c>
      <c r="D5" s="191"/>
      <c r="E5" s="194" t="s">
        <v>0</v>
      </c>
      <c r="F5" s="194" t="s">
        <v>1</v>
      </c>
      <c r="G5" s="194" t="s">
        <v>2</v>
      </c>
      <c r="H5" s="194" t="s">
        <v>6</v>
      </c>
      <c r="I5" s="194" t="s">
        <v>23</v>
      </c>
    </row>
    <row r="6" spans="1:12" ht="16.5" customHeight="1" x14ac:dyDescent="0.2">
      <c r="A6" s="187"/>
      <c r="B6" s="193"/>
      <c r="C6" s="136" t="s">
        <v>25</v>
      </c>
      <c r="D6" s="137" t="s">
        <v>7</v>
      </c>
      <c r="E6" s="195"/>
      <c r="F6" s="195"/>
      <c r="G6" s="195"/>
      <c r="H6" s="195"/>
      <c r="I6" s="195"/>
      <c r="J6" s="4"/>
    </row>
    <row r="7" spans="1:12" s="6" customFormat="1" ht="16.5" customHeight="1" x14ac:dyDescent="0.2">
      <c r="A7" s="14" t="s">
        <v>31</v>
      </c>
      <c r="B7" s="60">
        <v>3204</v>
      </c>
      <c r="C7" s="79">
        <f>+E7+F7+G7+H7+I7</f>
        <v>3204</v>
      </c>
      <c r="D7" s="55">
        <f>+C7/B7*100</f>
        <v>100</v>
      </c>
      <c r="E7" s="21"/>
      <c r="F7" s="21">
        <f>3226-46</f>
        <v>3180</v>
      </c>
      <c r="G7" s="21"/>
      <c r="H7" s="21">
        <v>24</v>
      </c>
      <c r="I7" s="21"/>
      <c r="J7" s="44"/>
      <c r="K7" s="10"/>
      <c r="L7" s="10"/>
    </row>
    <row r="8" spans="1:12" s="6" customFormat="1" ht="16.5" customHeight="1" x14ac:dyDescent="0.2">
      <c r="A8" s="14" t="s">
        <v>36</v>
      </c>
      <c r="B8" s="60">
        <v>3251</v>
      </c>
      <c r="C8" s="79">
        <f>+E8+F8+G8+H8+I8</f>
        <v>3252</v>
      </c>
      <c r="D8" s="55">
        <f>+C8/B8*100</f>
        <v>100.03075976622577</v>
      </c>
      <c r="E8" s="21"/>
      <c r="F8" s="21">
        <f>3277-53</f>
        <v>3224</v>
      </c>
      <c r="G8" s="21"/>
      <c r="H8" s="21">
        <v>28</v>
      </c>
      <c r="I8" s="21"/>
      <c r="J8" s="44"/>
      <c r="K8" s="10"/>
      <c r="L8" s="10"/>
    </row>
    <row r="9" spans="1:12" s="6" customFormat="1" ht="16.5" customHeight="1" x14ac:dyDescent="0.2">
      <c r="A9" s="14" t="s">
        <v>8</v>
      </c>
      <c r="B9" s="60">
        <v>3221</v>
      </c>
      <c r="C9" s="79">
        <f>+E9+F9+G9+H9+I9</f>
        <v>3221</v>
      </c>
      <c r="D9" s="55">
        <f>+C9/B9*100</f>
        <v>100</v>
      </c>
      <c r="E9" s="21"/>
      <c r="F9" s="21">
        <f>3240-45</f>
        <v>3195</v>
      </c>
      <c r="G9" s="21"/>
      <c r="H9" s="21">
        <v>26</v>
      </c>
      <c r="I9" s="21"/>
      <c r="J9" s="44"/>
      <c r="K9" s="10"/>
      <c r="L9" s="10"/>
    </row>
    <row r="10" spans="1:12" s="6" customFormat="1" ht="16.5" customHeight="1" x14ac:dyDescent="0.2">
      <c r="A10" s="14" t="s">
        <v>9</v>
      </c>
      <c r="B10" s="60">
        <f>3226+167</f>
        <v>3393</v>
      </c>
      <c r="C10" s="79">
        <f>+E10+F10+G10+H10+I10</f>
        <v>3393</v>
      </c>
      <c r="D10" s="55">
        <f>+C10/B10*100</f>
        <v>100</v>
      </c>
      <c r="E10" s="21"/>
      <c r="F10" s="21">
        <f>3404-41</f>
        <v>3363</v>
      </c>
      <c r="G10" s="21"/>
      <c r="H10" s="21">
        <v>30</v>
      </c>
      <c r="I10" s="21"/>
      <c r="J10" s="44"/>
      <c r="K10" s="10"/>
      <c r="L10" s="10"/>
    </row>
    <row r="11" spans="1:12" s="6" customFormat="1" ht="16.5" customHeight="1" x14ac:dyDescent="0.2">
      <c r="A11" s="14" t="s">
        <v>35</v>
      </c>
      <c r="B11" s="60">
        <v>185</v>
      </c>
      <c r="C11" s="79">
        <f>+E11+F11+G11+H11+I11</f>
        <v>185</v>
      </c>
      <c r="D11" s="55">
        <f>+C11/B11*100</f>
        <v>100</v>
      </c>
      <c r="E11" s="21"/>
      <c r="F11" s="21">
        <v>185</v>
      </c>
      <c r="G11" s="21"/>
      <c r="H11" s="21"/>
      <c r="I11" s="21"/>
      <c r="J11" s="44"/>
      <c r="K11" s="10"/>
      <c r="L11" s="10"/>
    </row>
    <row r="12" spans="1:12" s="6" customFormat="1" ht="16.5" customHeight="1" x14ac:dyDescent="0.2">
      <c r="A12" s="14" t="s">
        <v>24</v>
      </c>
      <c r="B12" s="60">
        <v>387</v>
      </c>
      <c r="C12" s="79">
        <v>387</v>
      </c>
      <c r="D12" s="55">
        <f t="shared" ref="D12:D18" si="0">+C12/B12*100</f>
        <v>100</v>
      </c>
      <c r="E12" s="21"/>
      <c r="F12" s="21">
        <v>357</v>
      </c>
      <c r="G12" s="21"/>
      <c r="H12" s="56"/>
      <c r="I12" s="21"/>
      <c r="J12" s="44"/>
      <c r="K12" s="10"/>
      <c r="L12" s="10"/>
    </row>
    <row r="13" spans="1:12" s="6" customFormat="1" ht="25.9" customHeight="1" x14ac:dyDescent="0.2">
      <c r="A13" s="117" t="s">
        <v>34</v>
      </c>
      <c r="B13" s="118">
        <f>SUM(B7:B12)</f>
        <v>13641</v>
      </c>
      <c r="C13" s="118">
        <f t="shared" ref="C13:H13" si="1">SUM(C7:C12)</f>
        <v>13642</v>
      </c>
      <c r="D13" s="138">
        <f t="shared" si="0"/>
        <v>100.00733084084746</v>
      </c>
      <c r="E13" s="118">
        <f t="shared" si="1"/>
        <v>0</v>
      </c>
      <c r="F13" s="118">
        <f>SUM(F7:F12)</f>
        <v>13504</v>
      </c>
      <c r="G13" s="118">
        <f t="shared" si="1"/>
        <v>0</v>
      </c>
      <c r="H13" s="118">
        <f t="shared" si="1"/>
        <v>108</v>
      </c>
      <c r="I13" s="118"/>
      <c r="J13" s="44"/>
      <c r="K13" s="10"/>
      <c r="L13" s="10"/>
    </row>
    <row r="14" spans="1:12" s="6" customFormat="1" ht="16.5" customHeight="1" x14ac:dyDescent="0.2">
      <c r="A14" s="14" t="s">
        <v>3</v>
      </c>
      <c r="B14" s="60">
        <v>2336</v>
      </c>
      <c r="C14" s="24">
        <f>SUM(E14:H14)</f>
        <v>2335</v>
      </c>
      <c r="D14" s="55">
        <f t="shared" si="0"/>
        <v>99.957191780821915</v>
      </c>
      <c r="E14" s="21"/>
      <c r="F14" s="21">
        <v>2321</v>
      </c>
      <c r="G14" s="21">
        <v>5</v>
      </c>
      <c r="H14" s="21">
        <v>9</v>
      </c>
      <c r="I14" s="21"/>
      <c r="J14" s="44"/>
      <c r="K14" s="10"/>
      <c r="L14" s="10"/>
    </row>
    <row r="15" spans="1:12" s="6" customFormat="1" ht="16.5" customHeight="1" x14ac:dyDescent="0.2">
      <c r="A15" s="14" t="s">
        <v>4</v>
      </c>
      <c r="B15" s="60">
        <v>2130</v>
      </c>
      <c r="C15" s="24">
        <f>SUM(E15:H15)</f>
        <v>2129</v>
      </c>
      <c r="D15" s="55">
        <f t="shared" si="0"/>
        <v>99.953051643192495</v>
      </c>
      <c r="E15" s="21"/>
      <c r="F15" s="21">
        <v>2109</v>
      </c>
      <c r="G15" s="21">
        <v>3</v>
      </c>
      <c r="H15" s="21">
        <v>17</v>
      </c>
      <c r="I15" s="21"/>
      <c r="J15" s="44"/>
      <c r="K15" s="10"/>
      <c r="L15" s="10"/>
    </row>
    <row r="16" spans="1:12" s="6" customFormat="1" ht="16.5" customHeight="1" x14ac:dyDescent="0.2">
      <c r="A16" s="14" t="s">
        <v>5</v>
      </c>
      <c r="B16" s="60">
        <v>2205</v>
      </c>
      <c r="C16" s="24">
        <f>SUM(E16:H16)</f>
        <v>2204</v>
      </c>
      <c r="D16" s="55">
        <f t="shared" si="0"/>
        <v>99.954648526077094</v>
      </c>
      <c r="E16" s="21"/>
      <c r="F16" s="21">
        <v>2175</v>
      </c>
      <c r="G16" s="21">
        <v>12</v>
      </c>
      <c r="H16" s="21">
        <v>17</v>
      </c>
      <c r="I16" s="21">
        <v>1</v>
      </c>
      <c r="J16" s="44"/>
      <c r="K16" s="10"/>
      <c r="L16" s="10"/>
    </row>
    <row r="17" spans="1:12" s="6" customFormat="1" ht="16.5" customHeight="1" x14ac:dyDescent="0.2">
      <c r="A17" s="14" t="s">
        <v>39</v>
      </c>
      <c r="B17" s="60"/>
      <c r="C17" s="24"/>
      <c r="D17" s="55"/>
      <c r="E17" s="56"/>
      <c r="F17" s="21"/>
      <c r="G17" s="56"/>
      <c r="H17" s="56"/>
      <c r="I17" s="56"/>
      <c r="J17" s="44"/>
      <c r="K17" s="10"/>
      <c r="L17" s="10"/>
    </row>
    <row r="18" spans="1:12" s="6" customFormat="1" ht="16.5" customHeight="1" x14ac:dyDescent="0.2">
      <c r="A18" s="119" t="s">
        <v>38</v>
      </c>
      <c r="B18" s="118">
        <f>SUM(B14:B17)</f>
        <v>6671</v>
      </c>
      <c r="C18" s="118">
        <f>SUM(C14:C17)</f>
        <v>6668</v>
      </c>
      <c r="D18" s="138">
        <f t="shared" si="0"/>
        <v>99.955029230999841</v>
      </c>
      <c r="E18" s="118">
        <f t="shared" ref="E18:I18" si="2">SUM(E14:E17)</f>
        <v>0</v>
      </c>
      <c r="F18" s="118">
        <f t="shared" si="2"/>
        <v>6605</v>
      </c>
      <c r="G18" s="118">
        <f t="shared" si="2"/>
        <v>20</v>
      </c>
      <c r="H18" s="118">
        <f t="shared" si="2"/>
        <v>43</v>
      </c>
      <c r="I18" s="118">
        <f t="shared" si="2"/>
        <v>1</v>
      </c>
      <c r="J18" s="44"/>
      <c r="K18" s="10"/>
      <c r="L18" s="10"/>
    </row>
    <row r="19" spans="1:12" s="6" customFormat="1" ht="16.5" customHeight="1" x14ac:dyDescent="0.2">
      <c r="A19" s="119" t="s">
        <v>33</v>
      </c>
      <c r="B19" s="118">
        <f>2030+108+151</f>
        <v>2289</v>
      </c>
      <c r="C19" s="118">
        <f>+E19+F19+G19+H19+I19</f>
        <v>2265</v>
      </c>
      <c r="D19" s="138">
        <f>+C19/B19*100</f>
        <v>98.951507208387952</v>
      </c>
      <c r="E19" s="120"/>
      <c r="F19" s="120">
        <v>2061</v>
      </c>
      <c r="G19" s="120"/>
      <c r="H19" s="120">
        <v>204</v>
      </c>
      <c r="I19" s="120"/>
      <c r="J19" s="44"/>
      <c r="K19" s="10"/>
      <c r="L19" s="10"/>
    </row>
    <row r="20" spans="1:12" ht="16.5" customHeight="1" x14ac:dyDescent="0.2">
      <c r="A20" s="121" t="s">
        <v>10</v>
      </c>
      <c r="B20" s="118">
        <f>+B13+B18+B19</f>
        <v>22601</v>
      </c>
      <c r="C20" s="118">
        <f t="shared" ref="C20:I20" si="3">+C13+C18+C19</f>
        <v>22575</v>
      </c>
      <c r="D20" s="138">
        <f>+C20/B20*100</f>
        <v>99.884960842440591</v>
      </c>
      <c r="E20" s="118">
        <f t="shared" si="3"/>
        <v>0</v>
      </c>
      <c r="F20" s="118">
        <f>+F13+F18+F19</f>
        <v>22170</v>
      </c>
      <c r="G20" s="118">
        <f t="shared" si="3"/>
        <v>20</v>
      </c>
      <c r="H20" s="118">
        <f t="shared" si="3"/>
        <v>355</v>
      </c>
      <c r="I20" s="118">
        <f t="shared" si="3"/>
        <v>1</v>
      </c>
      <c r="J20" s="35"/>
    </row>
    <row r="21" spans="1:12" ht="16.5" customHeight="1" x14ac:dyDescent="0.2">
      <c r="A21" s="34" t="s">
        <v>30</v>
      </c>
      <c r="B21" s="77"/>
      <c r="C21" s="77"/>
      <c r="D21" s="78"/>
      <c r="E21" s="26">
        <f>(E20/$C$20)*100</f>
        <v>0</v>
      </c>
      <c r="F21" s="26">
        <f>(F20/$C$20)*100</f>
        <v>98.205980066445193</v>
      </c>
      <c r="G21" s="26">
        <f>(G20/$C$20)*100</f>
        <v>8.8593576965669996E-2</v>
      </c>
      <c r="H21" s="26">
        <f>(H20/$C$20)*100</f>
        <v>1.5725359911406425</v>
      </c>
      <c r="I21" s="26">
        <f t="shared" ref="I21" si="4">(I20/$C$20)*100</f>
        <v>4.4296788482835001E-3</v>
      </c>
      <c r="J21" s="33"/>
    </row>
    <row r="22" spans="1:12" s="6" customFormat="1" ht="16.5" customHeight="1" x14ac:dyDescent="0.2">
      <c r="A22" s="25" t="s">
        <v>21</v>
      </c>
      <c r="B22" s="24">
        <f>+B20-1258</f>
        <v>21343</v>
      </c>
      <c r="C22" s="24">
        <f>+E22+F22+G22+H22+I22</f>
        <v>21222</v>
      </c>
      <c r="D22" s="55">
        <f t="shared" ref="D22:D23" si="5">+C22/B22*100</f>
        <v>99.433069390432465</v>
      </c>
      <c r="E22" s="21">
        <v>1</v>
      </c>
      <c r="F22" s="21">
        <v>20851</v>
      </c>
      <c r="G22" s="21">
        <v>35</v>
      </c>
      <c r="H22" s="21">
        <v>335</v>
      </c>
      <c r="I22" s="21"/>
      <c r="J22" s="33"/>
      <c r="K22" s="57"/>
    </row>
    <row r="23" spans="1:12" s="6" customFormat="1" ht="16.5" customHeight="1" x14ac:dyDescent="0.2">
      <c r="A23" s="139" t="s">
        <v>22</v>
      </c>
      <c r="B23" s="24">
        <v>1258</v>
      </c>
      <c r="C23" s="24">
        <f>+E23+F23+G23+H23+I23</f>
        <v>1258</v>
      </c>
      <c r="D23" s="55">
        <f t="shared" si="5"/>
        <v>100</v>
      </c>
      <c r="E23" s="21">
        <v>0</v>
      </c>
      <c r="F23" s="21">
        <v>1247</v>
      </c>
      <c r="G23" s="21">
        <v>7</v>
      </c>
      <c r="H23" s="21">
        <v>2</v>
      </c>
      <c r="I23" s="21">
        <v>2</v>
      </c>
      <c r="J23" s="33"/>
      <c r="K23" s="10"/>
    </row>
    <row r="24" spans="1:12" s="6" customFormat="1" ht="16.5" customHeight="1" x14ac:dyDescent="0.2">
      <c r="A24" s="139"/>
      <c r="B24" s="141"/>
      <c r="C24" s="141"/>
      <c r="D24" s="142"/>
      <c r="E24" s="141"/>
      <c r="F24" s="141"/>
      <c r="G24" s="141"/>
      <c r="H24" s="141"/>
      <c r="I24" s="141"/>
      <c r="J24" s="33"/>
      <c r="K24" s="10"/>
    </row>
    <row r="25" spans="1:12" s="140" customFormat="1" ht="12" customHeight="1" x14ac:dyDescent="0.2">
      <c r="A25" s="132" t="s">
        <v>67</v>
      </c>
      <c r="B25" s="61"/>
      <c r="C25" s="61"/>
      <c r="D25" s="61"/>
      <c r="E25" s="61"/>
      <c r="F25" s="61"/>
      <c r="G25" s="61"/>
      <c r="H25" s="61"/>
      <c r="I25" s="63" t="s">
        <v>83</v>
      </c>
      <c r="J25" s="62"/>
    </row>
    <row r="26" spans="1:12" ht="18" customHeight="1" x14ac:dyDescent="0.2">
      <c r="A26" s="196" t="s">
        <v>40</v>
      </c>
      <c r="B26" s="196"/>
      <c r="C26" s="45"/>
      <c r="D26" s="45"/>
      <c r="E26" s="45"/>
      <c r="F26" s="111"/>
      <c r="G26" s="46"/>
      <c r="H26" s="46"/>
      <c r="I26" s="46"/>
      <c r="J26" s="62"/>
    </row>
    <row r="27" spans="1:12" ht="13.9" customHeight="1" x14ac:dyDescent="0.2">
      <c r="A27" s="183" t="s">
        <v>88</v>
      </c>
      <c r="B27" s="183"/>
      <c r="C27" s="183"/>
      <c r="D27" s="183"/>
      <c r="E27" s="183"/>
      <c r="F27" s="183"/>
      <c r="G27" s="183"/>
      <c r="H27" s="183"/>
      <c r="I27" s="183"/>
      <c r="J27" s="62"/>
    </row>
    <row r="28" spans="1:12" x14ac:dyDescent="0.2">
      <c r="A28" s="183"/>
      <c r="B28" s="183"/>
      <c r="C28" s="183"/>
      <c r="D28" s="183"/>
      <c r="E28" s="183"/>
      <c r="F28" s="183"/>
      <c r="G28" s="183"/>
      <c r="H28" s="183"/>
      <c r="I28" s="183"/>
      <c r="J28" s="62"/>
    </row>
    <row r="29" spans="1:12" ht="14.45" customHeight="1" x14ac:dyDescent="0.2">
      <c r="A29" s="189" t="s">
        <v>87</v>
      </c>
      <c r="B29" s="189"/>
      <c r="C29" s="189"/>
      <c r="D29" s="189"/>
      <c r="E29" s="189"/>
      <c r="F29" s="189"/>
      <c r="G29" s="189"/>
      <c r="H29" s="189"/>
      <c r="I29" s="189"/>
      <c r="J29" s="6"/>
    </row>
    <row r="30" spans="1:12" ht="35.25" customHeight="1" x14ac:dyDescent="0.2">
      <c r="A30" s="184" t="s">
        <v>55</v>
      </c>
      <c r="B30" s="184"/>
      <c r="C30" s="184"/>
      <c r="D30" s="184"/>
      <c r="E30" s="184"/>
      <c r="F30" s="184"/>
      <c r="G30" s="184"/>
      <c r="H30" s="184"/>
      <c r="I30" s="184"/>
    </row>
    <row r="31" spans="1:12" x14ac:dyDescent="0.2">
      <c r="A31" s="58"/>
      <c r="B31" s="59"/>
      <c r="C31" s="59"/>
      <c r="D31" s="59"/>
      <c r="E31" s="59"/>
      <c r="F31" s="59"/>
      <c r="G31" s="59"/>
      <c r="H31" s="59"/>
      <c r="I31" s="59"/>
    </row>
    <row r="32" spans="1:12" x14ac:dyDescent="0.2">
      <c r="A32" s="69" t="s">
        <v>66</v>
      </c>
      <c r="B32" s="6"/>
      <c r="C32" s="6"/>
      <c r="D32" s="6"/>
      <c r="E32" s="6"/>
      <c r="F32" s="6"/>
      <c r="G32" s="6"/>
      <c r="H32" s="6"/>
      <c r="I32" s="6"/>
    </row>
    <row r="33" spans="1:9" x14ac:dyDescent="0.2">
      <c r="A33" s="6"/>
      <c r="B33" s="6"/>
      <c r="C33" s="6"/>
      <c r="D33" s="6"/>
      <c r="E33" s="6"/>
      <c r="F33" s="6"/>
      <c r="G33" s="6"/>
      <c r="H33" s="6"/>
      <c r="I33" s="6"/>
    </row>
    <row r="34" spans="1:9" ht="14.25" customHeight="1" x14ac:dyDescent="0.2">
      <c r="A34" s="183"/>
      <c r="B34" s="183"/>
      <c r="C34" s="183"/>
      <c r="D34" s="183"/>
      <c r="E34" s="183"/>
      <c r="F34" s="183"/>
      <c r="G34" s="183"/>
      <c r="H34" s="183"/>
      <c r="I34" s="183"/>
    </row>
  </sheetData>
  <mergeCells count="15">
    <mergeCell ref="A34:I34"/>
    <mergeCell ref="A30:I30"/>
    <mergeCell ref="A1:E1"/>
    <mergeCell ref="A5:A6"/>
    <mergeCell ref="A3:I3"/>
    <mergeCell ref="A29:I29"/>
    <mergeCell ref="C5:D5"/>
    <mergeCell ref="B5:B6"/>
    <mergeCell ref="A27:I28"/>
    <mergeCell ref="I5:I6"/>
    <mergeCell ref="A26:B26"/>
    <mergeCell ref="E5:E6"/>
    <mergeCell ref="F5:F6"/>
    <mergeCell ref="G5:G6"/>
    <mergeCell ref="H5:H6"/>
  </mergeCells>
  <phoneticPr fontId="4" type="noConversion"/>
  <pageMargins left="0.19685039370078741" right="0.19685039370078741" top="0.98425196850393704" bottom="0.98425196850393704" header="0.51181102362204722" footer="0.51181102362204722"/>
  <pageSetup paperSize="9" scale="85" orientation="landscape" r:id="rId1"/>
  <headerFooter alignWithMargins="0">
    <oddHeader xml:space="preserve">&amp;L&amp;8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P34"/>
  <sheetViews>
    <sheetView showGridLines="0" topLeftCell="A2" workbookViewId="0">
      <selection activeCell="N27" sqref="N27"/>
    </sheetView>
  </sheetViews>
  <sheetFormatPr baseColWidth="10" defaultColWidth="11.42578125" defaultRowHeight="11.25" x14ac:dyDescent="0.2"/>
  <cols>
    <col min="1" max="1" width="29" style="5" customWidth="1"/>
    <col min="2" max="3" width="10.7109375" style="5" customWidth="1"/>
    <col min="4" max="4" width="10.7109375" style="2" customWidth="1"/>
    <col min="5" max="8" width="10.7109375" style="8" customWidth="1"/>
    <col min="9" max="9" width="10.7109375" style="7" customWidth="1"/>
    <col min="10" max="10" width="10.7109375" style="30" customWidth="1"/>
    <col min="11" max="11" width="11" style="5" customWidth="1"/>
    <col min="12" max="12" width="11.42578125" style="5"/>
    <col min="13" max="16" width="11.42578125" style="41"/>
    <col min="17" max="16384" width="11.42578125" style="5"/>
  </cols>
  <sheetData>
    <row r="1" spans="1:16" s="18" customFormat="1" ht="21.75" customHeight="1" x14ac:dyDescent="0.2">
      <c r="A1" s="185" t="s">
        <v>74</v>
      </c>
      <c r="B1" s="185"/>
      <c r="C1" s="185"/>
      <c r="D1" s="185"/>
      <c r="E1" s="185"/>
      <c r="F1" s="1"/>
      <c r="G1" s="1"/>
      <c r="H1" s="1"/>
      <c r="I1" s="1"/>
      <c r="J1" s="28"/>
      <c r="K1" s="16"/>
      <c r="M1" s="87"/>
      <c r="N1" s="87"/>
      <c r="O1" s="87"/>
      <c r="P1" s="87"/>
    </row>
    <row r="2" spans="1:16" s="2" customFormat="1" ht="21.75" customHeight="1" x14ac:dyDescent="0.2">
      <c r="A2" s="15"/>
      <c r="B2" s="15"/>
      <c r="C2" s="15"/>
      <c r="D2" s="15"/>
      <c r="E2" s="15"/>
      <c r="F2" s="15"/>
      <c r="G2" s="15"/>
      <c r="H2" s="15"/>
      <c r="I2" s="15"/>
      <c r="J2" s="29"/>
      <c r="K2" s="15"/>
      <c r="M2" s="6"/>
      <c r="N2" s="6"/>
      <c r="O2" s="6"/>
      <c r="P2" s="6"/>
    </row>
    <row r="3" spans="1:16" ht="12" x14ac:dyDescent="0.2">
      <c r="A3" s="200" t="str">
        <f>'4.10 Notice'!A18</f>
        <v>[3] Effectifs d'élèves du second degré selon la deuxième langue vivante étudiée à la rentrée 2023</v>
      </c>
      <c r="B3" s="200"/>
      <c r="C3" s="200"/>
      <c r="D3" s="200"/>
      <c r="E3" s="200"/>
      <c r="F3" s="200"/>
      <c r="G3" s="200"/>
      <c r="H3" s="200"/>
      <c r="I3" s="9"/>
    </row>
    <row r="4" spans="1:16" ht="15.75" customHeight="1" x14ac:dyDescent="0.2">
      <c r="A4" s="27"/>
      <c r="B4" s="25"/>
      <c r="C4" s="25"/>
      <c r="D4" s="25"/>
      <c r="E4" s="25"/>
      <c r="F4" s="25"/>
      <c r="G4" s="25"/>
      <c r="H4" s="25"/>
      <c r="I4" s="25"/>
      <c r="J4" s="72"/>
    </row>
    <row r="5" spans="1:16" ht="33" customHeight="1" x14ac:dyDescent="0.2">
      <c r="A5" s="186"/>
      <c r="B5" s="192" t="s">
        <v>26</v>
      </c>
      <c r="C5" s="203" t="s">
        <v>28</v>
      </c>
      <c r="D5" s="204"/>
      <c r="E5" s="198" t="s">
        <v>0</v>
      </c>
      <c r="F5" s="198" t="s">
        <v>1</v>
      </c>
      <c r="G5" s="198" t="s">
        <v>2</v>
      </c>
      <c r="H5" s="198" t="s">
        <v>6</v>
      </c>
      <c r="I5" s="148" t="s">
        <v>23</v>
      </c>
      <c r="J5" s="201" t="s">
        <v>29</v>
      </c>
    </row>
    <row r="6" spans="1:16" s="22" customFormat="1" ht="12.75" customHeight="1" x14ac:dyDescent="0.2">
      <c r="A6" s="187"/>
      <c r="B6" s="193"/>
      <c r="C6" s="149" t="s">
        <v>25</v>
      </c>
      <c r="D6" s="150" t="s">
        <v>7</v>
      </c>
      <c r="E6" s="199"/>
      <c r="F6" s="199"/>
      <c r="G6" s="199"/>
      <c r="H6" s="199"/>
      <c r="I6" s="151"/>
      <c r="J6" s="202"/>
      <c r="M6" s="37"/>
      <c r="N6" s="37"/>
      <c r="O6" s="37"/>
      <c r="P6" s="37"/>
    </row>
    <row r="7" spans="1:16" s="37" customFormat="1" ht="18" customHeight="1" x14ac:dyDescent="0.2">
      <c r="A7" s="6" t="s">
        <v>31</v>
      </c>
      <c r="B7" s="21">
        <v>3204</v>
      </c>
      <c r="C7" s="21">
        <f>SUM(E7:I7)</f>
        <v>2857</v>
      </c>
      <c r="D7" s="38">
        <f t="shared" ref="D7:D12" si="0">+C7/B7*100</f>
        <v>89.169787765293378</v>
      </c>
      <c r="E7" s="21">
        <v>33</v>
      </c>
      <c r="F7" s="21">
        <v>23</v>
      </c>
      <c r="G7" s="21">
        <v>51</v>
      </c>
      <c r="H7" s="21">
        <v>93</v>
      </c>
      <c r="I7" s="21">
        <f>2633+24</f>
        <v>2657</v>
      </c>
      <c r="J7" s="36">
        <v>2633</v>
      </c>
      <c r="M7" s="94"/>
    </row>
    <row r="8" spans="1:16" s="37" customFormat="1" ht="19.149999999999999" customHeight="1" x14ac:dyDescent="0.2">
      <c r="A8" s="6" t="s">
        <v>32</v>
      </c>
      <c r="B8" s="21">
        <v>3251</v>
      </c>
      <c r="C8" s="21">
        <f>SUM(E8:I8)</f>
        <v>3252</v>
      </c>
      <c r="D8" s="38">
        <f t="shared" si="0"/>
        <v>100.03075976622577</v>
      </c>
      <c r="E8" s="21">
        <v>32</v>
      </c>
      <c r="F8" s="21">
        <v>27</v>
      </c>
      <c r="G8" s="21">
        <v>2050</v>
      </c>
      <c r="H8" s="21">
        <v>1095</v>
      </c>
      <c r="I8" s="21">
        <v>48</v>
      </c>
      <c r="J8" s="36">
        <v>44</v>
      </c>
      <c r="M8" s="94"/>
      <c r="N8" s="85"/>
    </row>
    <row r="9" spans="1:16" s="41" customFormat="1" ht="18.75" customHeight="1" x14ac:dyDescent="0.2">
      <c r="A9" s="6" t="s">
        <v>8</v>
      </c>
      <c r="B9" s="21">
        <v>3238</v>
      </c>
      <c r="C9" s="21">
        <f t="shared" ref="C9:C15" si="1">SUM(E9:I9)</f>
        <v>3239</v>
      </c>
      <c r="D9" s="38">
        <f t="shared" si="0"/>
        <v>100.03088326127238</v>
      </c>
      <c r="E9" s="21">
        <v>39</v>
      </c>
      <c r="F9" s="21">
        <v>26</v>
      </c>
      <c r="G9" s="21">
        <v>1951</v>
      </c>
      <c r="H9" s="21">
        <v>1136</v>
      </c>
      <c r="I9" s="21">
        <f>69+18</f>
        <v>87</v>
      </c>
      <c r="J9" s="36">
        <v>69</v>
      </c>
      <c r="M9" s="94"/>
      <c r="N9" s="92"/>
      <c r="O9" s="89"/>
      <c r="P9" s="89"/>
    </row>
    <row r="10" spans="1:16" s="41" customFormat="1" ht="18.75" customHeight="1" x14ac:dyDescent="0.2">
      <c r="A10" s="6" t="s">
        <v>9</v>
      </c>
      <c r="B10" s="21">
        <v>3393</v>
      </c>
      <c r="C10" s="21">
        <f t="shared" si="1"/>
        <v>3394</v>
      </c>
      <c r="D10" s="38">
        <f t="shared" si="0"/>
        <v>100.02947244326555</v>
      </c>
      <c r="E10" s="21">
        <v>43</v>
      </c>
      <c r="F10" s="21">
        <v>30</v>
      </c>
      <c r="G10" s="21">
        <v>2101</v>
      </c>
      <c r="H10" s="21">
        <v>1152</v>
      </c>
      <c r="I10" s="21">
        <v>68</v>
      </c>
      <c r="J10" s="36">
        <v>51</v>
      </c>
      <c r="M10" s="94"/>
      <c r="N10" s="93"/>
      <c r="O10" s="89"/>
      <c r="P10" s="89"/>
    </row>
    <row r="11" spans="1:16" s="41" customFormat="1" ht="18.75" customHeight="1" x14ac:dyDescent="0.2">
      <c r="A11" s="14" t="s">
        <v>35</v>
      </c>
      <c r="B11" s="21">
        <v>185</v>
      </c>
      <c r="C11" s="21">
        <f>SUM(E11:I11)</f>
        <v>161</v>
      </c>
      <c r="D11" s="38">
        <f t="shared" si="0"/>
        <v>87.027027027027032</v>
      </c>
      <c r="E11" s="21"/>
      <c r="F11" s="21"/>
      <c r="G11" s="21">
        <v>42</v>
      </c>
      <c r="H11" s="21">
        <v>54</v>
      </c>
      <c r="I11" s="21">
        <v>65</v>
      </c>
      <c r="J11" s="36">
        <v>65</v>
      </c>
      <c r="M11" s="94"/>
      <c r="N11" s="90"/>
      <c r="O11" s="91"/>
      <c r="P11" s="89"/>
    </row>
    <row r="12" spans="1:16" s="41" customFormat="1" ht="18.75" customHeight="1" x14ac:dyDescent="0.2">
      <c r="A12" s="119" t="s">
        <v>46</v>
      </c>
      <c r="B12" s="122">
        <f>SUM(B7:B11)</f>
        <v>13271</v>
      </c>
      <c r="C12" s="122">
        <f>SUM(C7:C11)</f>
        <v>12903</v>
      </c>
      <c r="D12" s="123">
        <f t="shared" si="0"/>
        <v>97.227036395147309</v>
      </c>
      <c r="E12" s="122">
        <f>SUM(E7:E11)</f>
        <v>147</v>
      </c>
      <c r="F12" s="122">
        <f t="shared" ref="F12:J12" si="2">SUM(F7:F11)</f>
        <v>106</v>
      </c>
      <c r="G12" s="122">
        <f t="shared" si="2"/>
        <v>6195</v>
      </c>
      <c r="H12" s="122">
        <f t="shared" si="2"/>
        <v>3530</v>
      </c>
      <c r="I12" s="122">
        <f t="shared" si="2"/>
        <v>2925</v>
      </c>
      <c r="J12" s="122">
        <f t="shared" si="2"/>
        <v>2862</v>
      </c>
      <c r="K12" s="76"/>
      <c r="M12" s="94"/>
      <c r="N12" s="89"/>
      <c r="O12" s="89"/>
      <c r="P12" s="89"/>
    </row>
    <row r="13" spans="1:16" s="41" customFormat="1" ht="18.75" customHeight="1" x14ac:dyDescent="0.2">
      <c r="A13" s="14" t="s">
        <v>3</v>
      </c>
      <c r="B13" s="21">
        <v>2336</v>
      </c>
      <c r="C13" s="21">
        <f t="shared" si="1"/>
        <v>2337</v>
      </c>
      <c r="D13" s="38">
        <f t="shared" ref="D13:D15" si="3">+C13/B13*100</f>
        <v>100.04280821917808</v>
      </c>
      <c r="E13" s="21">
        <v>36</v>
      </c>
      <c r="F13" s="21">
        <v>15</v>
      </c>
      <c r="G13" s="21">
        <v>1486</v>
      </c>
      <c r="H13" s="21">
        <v>699</v>
      </c>
      <c r="I13" s="21">
        <f>21+80</f>
        <v>101</v>
      </c>
      <c r="J13" s="36">
        <v>79</v>
      </c>
      <c r="M13" s="94"/>
      <c r="N13" s="89"/>
      <c r="O13" s="89"/>
      <c r="P13" s="89"/>
    </row>
    <row r="14" spans="1:16" s="41" customFormat="1" ht="25.5" customHeight="1" x14ac:dyDescent="0.2">
      <c r="A14" s="14" t="s">
        <v>4</v>
      </c>
      <c r="B14" s="21">
        <v>2130</v>
      </c>
      <c r="C14" s="21">
        <f t="shared" si="1"/>
        <v>2130</v>
      </c>
      <c r="D14" s="38">
        <f t="shared" si="3"/>
        <v>100</v>
      </c>
      <c r="E14" s="21">
        <v>53</v>
      </c>
      <c r="F14" s="21">
        <v>21</v>
      </c>
      <c r="G14" s="21">
        <v>1259</v>
      </c>
      <c r="H14" s="21">
        <v>659</v>
      </c>
      <c r="I14" s="21">
        <v>138</v>
      </c>
      <c r="J14" s="36">
        <v>122</v>
      </c>
      <c r="M14" s="94"/>
    </row>
    <row r="15" spans="1:16" s="41" customFormat="1" ht="18.75" customHeight="1" x14ac:dyDescent="0.2">
      <c r="A15" s="14" t="s">
        <v>5</v>
      </c>
      <c r="B15" s="21">
        <v>2205</v>
      </c>
      <c r="C15" s="21">
        <f t="shared" si="1"/>
        <v>2205</v>
      </c>
      <c r="D15" s="38">
        <f t="shared" si="3"/>
        <v>100</v>
      </c>
      <c r="E15" s="21">
        <v>51</v>
      </c>
      <c r="F15" s="21">
        <v>25</v>
      </c>
      <c r="G15" s="21">
        <v>1315</v>
      </c>
      <c r="H15" s="21">
        <v>683</v>
      </c>
      <c r="I15" s="21">
        <v>131</v>
      </c>
      <c r="J15" s="36">
        <v>110</v>
      </c>
      <c r="M15" s="94"/>
    </row>
    <row r="16" spans="1:16" s="41" customFormat="1" ht="18.75" customHeight="1" x14ac:dyDescent="0.2">
      <c r="A16" s="14" t="s">
        <v>39</v>
      </c>
      <c r="B16" s="21"/>
      <c r="C16" s="21"/>
      <c r="D16" s="38"/>
      <c r="E16" s="21"/>
      <c r="F16" s="56"/>
      <c r="G16" s="21"/>
      <c r="H16" s="21"/>
      <c r="I16" s="21"/>
      <c r="J16" s="56"/>
      <c r="M16" s="94"/>
    </row>
    <row r="17" spans="1:16" s="41" customFormat="1" ht="18.75" customHeight="1" x14ac:dyDescent="0.2">
      <c r="A17" s="119" t="s">
        <v>38</v>
      </c>
      <c r="B17" s="122">
        <f>SUM(B13:B16)</f>
        <v>6671</v>
      </c>
      <c r="C17" s="122">
        <f>SUM(C13:C16)</f>
        <v>6672</v>
      </c>
      <c r="D17" s="124">
        <f>+C17/B17*100</f>
        <v>100.01499025633338</v>
      </c>
      <c r="E17" s="122">
        <f t="shared" ref="E17:J17" si="4">SUM(E13:E16)</f>
        <v>140</v>
      </c>
      <c r="F17" s="122">
        <f t="shared" si="4"/>
        <v>61</v>
      </c>
      <c r="G17" s="122">
        <f t="shared" si="4"/>
        <v>4060</v>
      </c>
      <c r="H17" s="122">
        <f t="shared" si="4"/>
        <v>2041</v>
      </c>
      <c r="I17" s="122">
        <f t="shared" si="4"/>
        <v>370</v>
      </c>
      <c r="J17" s="125">
        <f t="shared" si="4"/>
        <v>311</v>
      </c>
      <c r="M17" s="94"/>
    </row>
    <row r="18" spans="1:16" s="41" customFormat="1" ht="18.75" customHeight="1" x14ac:dyDescent="0.2">
      <c r="A18" s="119" t="s">
        <v>33</v>
      </c>
      <c r="B18" s="120">
        <v>2289</v>
      </c>
      <c r="C18" s="120">
        <f>SUM(E18:I18)</f>
        <v>1102</v>
      </c>
      <c r="D18" s="124">
        <f>+C18/B18*100</f>
        <v>48.143294014853652</v>
      </c>
      <c r="E18" s="120"/>
      <c r="F18" s="120">
        <v>57</v>
      </c>
      <c r="G18" s="120">
        <v>342</v>
      </c>
      <c r="H18" s="120">
        <v>271</v>
      </c>
      <c r="I18" s="120">
        <v>432</v>
      </c>
      <c r="J18" s="126">
        <v>432</v>
      </c>
      <c r="M18" s="94"/>
      <c r="N18" s="86"/>
    </row>
    <row r="19" spans="1:16" ht="18.75" customHeight="1" x14ac:dyDescent="0.2">
      <c r="A19" s="121" t="s">
        <v>10</v>
      </c>
      <c r="B19" s="120">
        <f>+B12+B17+B18</f>
        <v>22231</v>
      </c>
      <c r="C19" s="120">
        <f>+C12+C17+C18</f>
        <v>20677</v>
      </c>
      <c r="D19" s="127">
        <f>+C19/B19*100</f>
        <v>93.009761144347976</v>
      </c>
      <c r="E19" s="120">
        <f>+E12+E17+E18</f>
        <v>287</v>
      </c>
      <c r="F19" s="120">
        <f t="shared" ref="F19:J19" si="5">+F12+F17+F18</f>
        <v>224</v>
      </c>
      <c r="G19" s="120">
        <f t="shared" si="5"/>
        <v>10597</v>
      </c>
      <c r="H19" s="120">
        <f t="shared" si="5"/>
        <v>5842</v>
      </c>
      <c r="I19" s="120">
        <f t="shared" si="5"/>
        <v>3727</v>
      </c>
      <c r="J19" s="120">
        <f t="shared" si="5"/>
        <v>3605</v>
      </c>
      <c r="K19" s="7"/>
      <c r="M19" s="94"/>
    </row>
    <row r="20" spans="1:16" ht="18.75" customHeight="1" x14ac:dyDescent="0.2">
      <c r="A20" s="25" t="s">
        <v>7</v>
      </c>
      <c r="B20" s="80"/>
      <c r="C20" s="81"/>
      <c r="D20" s="82"/>
      <c r="E20" s="26">
        <f>E19/$C$19*100</f>
        <v>1.3880156695845625</v>
      </c>
      <c r="F20" s="26">
        <f t="shared" ref="F20:I20" si="6">F19/$C$19*100</f>
        <v>1.0833293030903903</v>
      </c>
      <c r="G20" s="26">
        <f>G19/$C$19*100</f>
        <v>51.250181360932437</v>
      </c>
      <c r="H20" s="26">
        <f t="shared" si="6"/>
        <v>28.253615127919911</v>
      </c>
      <c r="I20" s="26">
        <f t="shared" si="6"/>
        <v>18.024858538472699</v>
      </c>
      <c r="J20" s="26">
        <f>J19/$C$19*100</f>
        <v>17.434830971610968</v>
      </c>
      <c r="K20" s="116"/>
    </row>
    <row r="21" spans="1:16" s="41" customFormat="1" ht="18.75" customHeight="1" x14ac:dyDescent="0.2">
      <c r="A21" s="25" t="s">
        <v>21</v>
      </c>
      <c r="B21" s="21">
        <f>+B19-1258</f>
        <v>20973</v>
      </c>
      <c r="C21" s="23">
        <f>+C19-C22</f>
        <v>19468</v>
      </c>
      <c r="D21" s="42">
        <f t="shared" ref="D21" si="7">+C21/B21*100</f>
        <v>92.824107185428886</v>
      </c>
      <c r="E21" s="20">
        <f>+E19-E22</f>
        <v>255</v>
      </c>
      <c r="F21" s="20">
        <f>+F19-F22</f>
        <v>213</v>
      </c>
      <c r="G21" s="20">
        <f t="shared" ref="G21:I21" si="8">+G19-G22</f>
        <v>9906</v>
      </c>
      <c r="H21" s="20">
        <f t="shared" si="8"/>
        <v>5518</v>
      </c>
      <c r="I21" s="20">
        <f t="shared" si="8"/>
        <v>3576</v>
      </c>
      <c r="J21" s="182">
        <f>+J19-J22</f>
        <v>3485</v>
      </c>
      <c r="K21" s="43"/>
      <c r="M21" s="94"/>
    </row>
    <row r="22" spans="1:16" s="41" customFormat="1" ht="18.75" customHeight="1" x14ac:dyDescent="0.2">
      <c r="A22" s="143" t="s">
        <v>22</v>
      </c>
      <c r="B22" s="21">
        <v>1258</v>
      </c>
      <c r="C22" s="23">
        <f>SUM(E22:I22)</f>
        <v>1209</v>
      </c>
      <c r="D22" s="42">
        <f t="shared" ref="D22" si="9">+C22/B22*100</f>
        <v>96.104928457869633</v>
      </c>
      <c r="E22" s="21">
        <v>32</v>
      </c>
      <c r="F22" s="21">
        <v>11</v>
      </c>
      <c r="G22" s="21">
        <v>691</v>
      </c>
      <c r="H22" s="21">
        <v>324</v>
      </c>
      <c r="I22" s="21">
        <v>151</v>
      </c>
      <c r="J22" s="36">
        <v>120</v>
      </c>
      <c r="K22" s="43"/>
      <c r="M22" s="94"/>
    </row>
    <row r="23" spans="1:16" s="41" customFormat="1" ht="18.75" customHeight="1" x14ac:dyDescent="0.2">
      <c r="A23" s="139"/>
      <c r="B23" s="141"/>
      <c r="C23" s="141"/>
      <c r="D23" s="146"/>
      <c r="E23" s="141"/>
      <c r="F23" s="141"/>
      <c r="G23" s="141"/>
      <c r="H23" s="141"/>
      <c r="I23" s="141"/>
      <c r="J23" s="147"/>
      <c r="K23" s="43"/>
      <c r="M23" s="94"/>
    </row>
    <row r="24" spans="1:16" s="145" customFormat="1" x14ac:dyDescent="0.2">
      <c r="A24" s="132" t="s">
        <v>67</v>
      </c>
      <c r="B24" s="144"/>
      <c r="C24" s="144"/>
      <c r="D24" s="144"/>
      <c r="E24" s="142"/>
      <c r="F24" s="142"/>
      <c r="G24" s="142"/>
      <c r="H24" s="142"/>
      <c r="I24" s="142"/>
      <c r="J24" s="63" t="s">
        <v>83</v>
      </c>
      <c r="K24" s="140"/>
      <c r="M24" s="89"/>
      <c r="N24" s="89"/>
      <c r="O24" s="89"/>
      <c r="P24" s="89"/>
    </row>
    <row r="25" spans="1:16" ht="17.25" customHeight="1" x14ac:dyDescent="0.2">
      <c r="A25" s="39" t="s">
        <v>51</v>
      </c>
      <c r="B25" s="39"/>
      <c r="C25" s="39"/>
      <c r="D25" s="39"/>
    </row>
    <row r="26" spans="1:16" x14ac:dyDescent="0.2">
      <c r="A26" s="39" t="s">
        <v>49</v>
      </c>
      <c r="B26" s="39"/>
      <c r="C26" s="39"/>
      <c r="D26" s="39"/>
      <c r="K26" s="2"/>
    </row>
    <row r="27" spans="1:16" x14ac:dyDescent="0.2">
      <c r="A27" s="39" t="s">
        <v>54</v>
      </c>
      <c r="B27" s="39"/>
      <c r="C27" s="39"/>
      <c r="D27" s="39"/>
      <c r="K27" s="2"/>
    </row>
    <row r="28" spans="1:16" x14ac:dyDescent="0.2">
      <c r="A28" s="2"/>
      <c r="B28" s="2"/>
      <c r="C28" s="2"/>
      <c r="M28" s="88"/>
      <c r="N28" s="88"/>
    </row>
    <row r="29" spans="1:16" s="47" customFormat="1" ht="12.75" x14ac:dyDescent="0.2">
      <c r="A29" s="197" t="s">
        <v>84</v>
      </c>
      <c r="B29" s="197"/>
      <c r="C29" s="197"/>
      <c r="D29" s="197"/>
      <c r="E29" s="197"/>
      <c r="F29" s="197"/>
      <c r="G29" s="197"/>
      <c r="H29" s="197"/>
      <c r="I29" s="197"/>
      <c r="J29" s="197"/>
      <c r="M29" s="40"/>
      <c r="N29" s="40"/>
      <c r="O29" s="88"/>
      <c r="P29" s="88"/>
    </row>
    <row r="30" spans="1:16" customFormat="1" ht="12.75" x14ac:dyDescent="0.2">
      <c r="A30" s="2"/>
      <c r="B30" s="19"/>
      <c r="J30" s="32"/>
      <c r="M30" s="40"/>
      <c r="N30" s="40"/>
      <c r="O30" s="40"/>
      <c r="P30" s="40"/>
    </row>
    <row r="31" spans="1:16" customFormat="1" ht="12.75" x14ac:dyDescent="0.2">
      <c r="A31" s="69" t="s">
        <v>66</v>
      </c>
      <c r="B31" s="19"/>
      <c r="J31" s="32"/>
      <c r="M31" s="41"/>
      <c r="N31" s="41"/>
      <c r="O31" s="40"/>
      <c r="P31" s="40"/>
    </row>
    <row r="32" spans="1:16" x14ac:dyDescent="0.2">
      <c r="A32" s="52"/>
      <c r="B32" s="3"/>
      <c r="C32" s="12"/>
      <c r="D32" s="12"/>
      <c r="E32" s="12"/>
      <c r="F32" s="12"/>
      <c r="G32" s="12"/>
      <c r="H32" s="12"/>
      <c r="I32" s="12"/>
      <c r="J32" s="31"/>
    </row>
    <row r="33" spans="1:10" x14ac:dyDescent="0.2">
      <c r="A33" s="3"/>
      <c r="B33" s="3"/>
      <c r="C33" s="12"/>
      <c r="D33" s="12"/>
      <c r="E33" s="12"/>
      <c r="F33" s="12"/>
      <c r="G33" s="12"/>
      <c r="H33" s="12"/>
      <c r="I33" s="12"/>
      <c r="J33" s="31"/>
    </row>
    <row r="34" spans="1:10" x14ac:dyDescent="0.2">
      <c r="B34" s="7"/>
      <c r="C34" s="7"/>
    </row>
  </sheetData>
  <mergeCells count="11">
    <mergeCell ref="A29:J29"/>
    <mergeCell ref="H5:H6"/>
    <mergeCell ref="A1:E1"/>
    <mergeCell ref="A3:H3"/>
    <mergeCell ref="J5:J6"/>
    <mergeCell ref="C5:D5"/>
    <mergeCell ref="B5:B6"/>
    <mergeCell ref="A5:A6"/>
    <mergeCell ref="G5:G6"/>
    <mergeCell ref="F5:F6"/>
    <mergeCell ref="E5:E6"/>
  </mergeCells>
  <phoneticPr fontId="4" type="noConversion"/>
  <pageMargins left="0.19685039370078741" right="0.19685039370078741" top="0.98425196850393704" bottom="0.98425196850393704" header="0.51181102362204722" footer="0.51181102362204722"/>
  <pageSetup paperSize="9" scale="86" orientation="landscape" r:id="rId1"/>
  <headerFooter alignWithMargins="0"/>
  <ignoredErrors>
    <ignoredError sqref="C8:C20 C22" formulaRange="1"/>
    <ignoredError sqref="D17:D1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S23"/>
  <sheetViews>
    <sheetView showGridLines="0" tabSelected="1" workbookViewId="0">
      <selection activeCell="J24" sqref="J24"/>
    </sheetView>
  </sheetViews>
  <sheetFormatPr baseColWidth="10" defaultRowHeight="12.75" x14ac:dyDescent="0.2"/>
  <cols>
    <col min="1" max="1" width="27.140625" customWidth="1"/>
    <col min="2" max="2" width="10.7109375" style="3" customWidth="1"/>
    <col min="3" max="11" width="10.7109375" style="11" customWidth="1"/>
    <col min="12" max="12" width="10.7109375" style="13" customWidth="1"/>
    <col min="13" max="17" width="10.7109375" style="11" customWidth="1"/>
    <col min="18" max="20" width="11.42578125" customWidth="1"/>
  </cols>
  <sheetData>
    <row r="1" spans="1:19" ht="15" x14ac:dyDescent="0.2">
      <c r="A1" s="185" t="s">
        <v>74</v>
      </c>
      <c r="B1" s="185"/>
      <c r="C1" s="185"/>
      <c r="D1" s="185"/>
      <c r="E1" s="185"/>
      <c r="F1" s="83"/>
      <c r="G1" s="83"/>
      <c r="H1" s="83"/>
      <c r="I1" s="83"/>
      <c r="J1" s="28"/>
      <c r="K1" s="16"/>
      <c r="L1" s="16"/>
      <c r="M1" s="18"/>
      <c r="N1" s="18"/>
      <c r="O1" s="18"/>
      <c r="P1" s="18"/>
    </row>
    <row r="3" spans="1:19" x14ac:dyDescent="0.2">
      <c r="A3" s="209" t="str">
        <f>'4.10 Notice'!A19</f>
        <v>[4] Effectifs d'élèves du second cycle GT selon la troisième langue vivante étudiée à la rentrée 2023</v>
      </c>
      <c r="B3" s="209"/>
      <c r="C3" s="209"/>
      <c r="D3" s="209"/>
      <c r="E3" s="209"/>
      <c r="F3" s="209"/>
      <c r="G3" s="209"/>
      <c r="H3" s="209"/>
      <c r="I3" s="209"/>
      <c r="J3" s="209"/>
      <c r="K3" s="209"/>
      <c r="L3" s="209"/>
      <c r="M3" s="209"/>
      <c r="N3" s="209"/>
      <c r="O3" s="209"/>
      <c r="P3" s="209"/>
    </row>
    <row r="4" spans="1:19" x14ac:dyDescent="0.2">
      <c r="A4" s="65"/>
      <c r="B4" s="66"/>
      <c r="C4" s="66"/>
      <c r="D4" s="66"/>
      <c r="E4" s="66"/>
      <c r="F4" s="66"/>
      <c r="G4" s="66"/>
      <c r="H4" s="66"/>
      <c r="I4" s="67"/>
      <c r="J4" s="66"/>
      <c r="K4" s="66"/>
      <c r="L4" s="66"/>
      <c r="M4" s="66"/>
      <c r="N4" s="66"/>
      <c r="O4" s="66"/>
      <c r="P4" s="66"/>
      <c r="Q4"/>
    </row>
    <row r="5" spans="1:19" ht="21.75" customHeight="1" x14ac:dyDescent="0.2">
      <c r="A5" s="159"/>
      <c r="B5" s="210" t="s">
        <v>26</v>
      </c>
      <c r="C5" s="212" t="s">
        <v>37</v>
      </c>
      <c r="D5" s="213"/>
      <c r="E5" s="214" t="s">
        <v>14</v>
      </c>
      <c r="F5" s="214" t="s">
        <v>17</v>
      </c>
      <c r="G5" s="214" t="s">
        <v>13</v>
      </c>
      <c r="H5" s="214" t="s">
        <v>20</v>
      </c>
      <c r="I5" s="214" t="s">
        <v>15</v>
      </c>
      <c r="J5" s="205" t="s">
        <v>78</v>
      </c>
      <c r="K5" s="205" t="s">
        <v>18</v>
      </c>
      <c r="L5" s="160" t="s">
        <v>16</v>
      </c>
      <c r="M5" s="161" t="s">
        <v>11</v>
      </c>
      <c r="N5" s="160" t="s">
        <v>19</v>
      </c>
      <c r="O5" s="160" t="s">
        <v>12</v>
      </c>
      <c r="P5" s="161" t="s">
        <v>23</v>
      </c>
      <c r="Q5"/>
    </row>
    <row r="6" spans="1:19" x14ac:dyDescent="0.2">
      <c r="A6" s="175"/>
      <c r="B6" s="211"/>
      <c r="C6" s="176" t="s">
        <v>25</v>
      </c>
      <c r="D6" s="177" t="s">
        <v>7</v>
      </c>
      <c r="E6" s="215"/>
      <c r="F6" s="215"/>
      <c r="G6" s="215"/>
      <c r="H6" s="215"/>
      <c r="I6" s="215"/>
      <c r="J6" s="206"/>
      <c r="K6" s="206"/>
      <c r="L6" s="178"/>
      <c r="M6" s="178"/>
      <c r="N6" s="178"/>
      <c r="O6" s="178"/>
      <c r="P6" s="179"/>
      <c r="Q6"/>
    </row>
    <row r="7" spans="1:19" x14ac:dyDescent="0.2">
      <c r="A7" s="162" t="s">
        <v>3</v>
      </c>
      <c r="B7" s="163">
        <v>2336</v>
      </c>
      <c r="C7" s="164">
        <f>SUM(E7:O7)</f>
        <v>264</v>
      </c>
      <c r="D7" s="165">
        <f>+C7/B7*100</f>
        <v>11.301369863013697</v>
      </c>
      <c r="E7" s="163">
        <v>11</v>
      </c>
      <c r="F7" s="163">
        <v>11</v>
      </c>
      <c r="G7" s="163"/>
      <c r="H7" s="163"/>
      <c r="I7" s="163"/>
      <c r="J7" s="163">
        <v>242</v>
      </c>
      <c r="K7" s="163"/>
      <c r="L7" s="163"/>
      <c r="M7" s="164"/>
      <c r="N7" s="163"/>
      <c r="O7" s="163"/>
      <c r="P7" s="166"/>
      <c r="Q7"/>
      <c r="R7" s="95"/>
    </row>
    <row r="8" spans="1:19" x14ac:dyDescent="0.2">
      <c r="A8" s="162" t="s">
        <v>4</v>
      </c>
      <c r="B8" s="163">
        <v>2130</v>
      </c>
      <c r="C8" s="164">
        <f t="shared" ref="C8:C9" si="0">SUM(E8:O8)</f>
        <v>139</v>
      </c>
      <c r="D8" s="165">
        <f t="shared" ref="D8:D11" si="1">+C8/B8*100</f>
        <v>6.5258215962441319</v>
      </c>
      <c r="E8" s="163"/>
      <c r="F8" s="163">
        <v>10</v>
      </c>
      <c r="G8" s="163"/>
      <c r="H8" s="163"/>
      <c r="I8" s="163"/>
      <c r="J8" s="163">
        <v>129</v>
      </c>
      <c r="K8" s="163"/>
      <c r="L8" s="163"/>
      <c r="M8" s="164"/>
      <c r="N8" s="163"/>
      <c r="O8" s="163"/>
      <c r="P8" s="166"/>
      <c r="Q8"/>
      <c r="R8" s="95"/>
    </row>
    <row r="9" spans="1:19" x14ac:dyDescent="0.2">
      <c r="A9" s="162" t="s">
        <v>5</v>
      </c>
      <c r="B9" s="163">
        <v>2205</v>
      </c>
      <c r="C9" s="164">
        <f t="shared" si="0"/>
        <v>124</v>
      </c>
      <c r="D9" s="165">
        <f t="shared" si="1"/>
        <v>5.6235827664399096</v>
      </c>
      <c r="E9" s="163">
        <v>1</v>
      </c>
      <c r="F9" s="163">
        <v>18</v>
      </c>
      <c r="G9" s="163"/>
      <c r="H9" s="163"/>
      <c r="I9" s="163"/>
      <c r="J9" s="163">
        <v>105</v>
      </c>
      <c r="K9" s="163"/>
      <c r="L9" s="163"/>
      <c r="M9" s="164"/>
      <c r="N9" s="163"/>
      <c r="O9" s="163"/>
      <c r="P9" s="166"/>
      <c r="Q9"/>
      <c r="R9" s="95"/>
    </row>
    <row r="10" spans="1:19" x14ac:dyDescent="0.2">
      <c r="A10" s="162" t="s">
        <v>39</v>
      </c>
      <c r="B10" s="163"/>
      <c r="C10" s="164"/>
      <c r="D10" s="165"/>
      <c r="E10" s="163"/>
      <c r="F10" s="167"/>
      <c r="G10" s="167"/>
      <c r="H10" s="167"/>
      <c r="I10" s="167"/>
      <c r="J10" s="167"/>
      <c r="K10" s="167"/>
      <c r="L10" s="167"/>
      <c r="M10" s="167"/>
      <c r="N10" s="167"/>
      <c r="O10" s="167"/>
      <c r="P10" s="167"/>
      <c r="Q10"/>
      <c r="R10" s="95"/>
    </row>
    <row r="11" spans="1:19" x14ac:dyDescent="0.2">
      <c r="A11" s="159" t="s">
        <v>38</v>
      </c>
      <c r="B11" s="168">
        <f>SUM(B7:B10)</f>
        <v>6671</v>
      </c>
      <c r="C11" s="168">
        <f>SUM(C7:C10)</f>
        <v>527</v>
      </c>
      <c r="D11" s="169">
        <f t="shared" si="1"/>
        <v>7.8998650876929988</v>
      </c>
      <c r="E11" s="168">
        <f>SUM(E7:E10)</f>
        <v>12</v>
      </c>
      <c r="F11" s="168">
        <f t="shared" ref="F11:P11" si="2">SUM(F7:F10)</f>
        <v>39</v>
      </c>
      <c r="G11" s="168">
        <f t="shared" si="2"/>
        <v>0</v>
      </c>
      <c r="H11" s="168">
        <f t="shared" si="2"/>
        <v>0</v>
      </c>
      <c r="I11" s="168">
        <f t="shared" si="2"/>
        <v>0</v>
      </c>
      <c r="J11" s="168">
        <f t="shared" si="2"/>
        <v>476</v>
      </c>
      <c r="K11" s="168">
        <f t="shared" si="2"/>
        <v>0</v>
      </c>
      <c r="L11" s="168">
        <f t="shared" si="2"/>
        <v>0</v>
      </c>
      <c r="M11" s="168">
        <f t="shared" si="2"/>
        <v>0</v>
      </c>
      <c r="N11" s="168">
        <f t="shared" si="2"/>
        <v>0</v>
      </c>
      <c r="O11" s="168">
        <f t="shared" si="2"/>
        <v>0</v>
      </c>
      <c r="P11" s="168">
        <f t="shared" si="2"/>
        <v>0</v>
      </c>
      <c r="Q11"/>
    </row>
    <row r="12" spans="1:19" x14ac:dyDescent="0.2">
      <c r="A12" s="170" t="s">
        <v>7</v>
      </c>
      <c r="B12" s="171"/>
      <c r="C12" s="172"/>
      <c r="D12" s="172"/>
      <c r="E12" s="165">
        <f>E11/$C$11*100</f>
        <v>2.2770398481973433</v>
      </c>
      <c r="F12" s="165">
        <f>F11/$C$11*100</f>
        <v>7.4003795066413662</v>
      </c>
      <c r="G12" s="165">
        <f t="shared" ref="G12:P12" si="3">G11/$C$11*100</f>
        <v>0</v>
      </c>
      <c r="H12" s="165">
        <f t="shared" si="3"/>
        <v>0</v>
      </c>
      <c r="I12" s="165">
        <f t="shared" si="3"/>
        <v>0</v>
      </c>
      <c r="J12" s="165">
        <f>J11/$C$11*100</f>
        <v>90.322580645161281</v>
      </c>
      <c r="K12" s="165">
        <f t="shared" si="3"/>
        <v>0</v>
      </c>
      <c r="L12" s="165">
        <f t="shared" si="3"/>
        <v>0</v>
      </c>
      <c r="M12" s="165">
        <f t="shared" si="3"/>
        <v>0</v>
      </c>
      <c r="N12" s="165">
        <f t="shared" si="3"/>
        <v>0</v>
      </c>
      <c r="O12" s="165">
        <f t="shared" si="3"/>
        <v>0</v>
      </c>
      <c r="P12" s="165">
        <f t="shared" si="3"/>
        <v>0</v>
      </c>
      <c r="Q12"/>
      <c r="R12" s="84"/>
      <c r="S12" s="84"/>
    </row>
    <row r="13" spans="1:19" x14ac:dyDescent="0.2">
      <c r="A13" s="173" t="s">
        <v>21</v>
      </c>
      <c r="B13" s="163">
        <f>+B11-B14</f>
        <v>6104</v>
      </c>
      <c r="C13" s="164">
        <f>SUM(E13:P13)</f>
        <v>495</v>
      </c>
      <c r="D13" s="165">
        <f>C13/B13*100</f>
        <v>8.1094364351245094</v>
      </c>
      <c r="E13" s="163">
        <v>12</v>
      </c>
      <c r="F13" s="163">
        <v>36</v>
      </c>
      <c r="G13" s="163"/>
      <c r="H13" s="163"/>
      <c r="I13" s="163"/>
      <c r="J13" s="163">
        <v>447</v>
      </c>
      <c r="K13" s="163"/>
      <c r="L13" s="163"/>
      <c r="M13" s="164"/>
      <c r="N13" s="163"/>
      <c r="O13" s="163"/>
      <c r="P13" s="166"/>
      <c r="Q13"/>
      <c r="R13" s="95"/>
    </row>
    <row r="14" spans="1:19" x14ac:dyDescent="0.2">
      <c r="A14" s="174" t="s">
        <v>22</v>
      </c>
      <c r="B14" s="164">
        <v>567</v>
      </c>
      <c r="C14" s="164">
        <f>SUM(E14:P14)</f>
        <v>32</v>
      </c>
      <c r="D14" s="165">
        <f>C14/B14*100</f>
        <v>5.6437389770723101</v>
      </c>
      <c r="E14" s="163"/>
      <c r="F14" s="163">
        <v>3</v>
      </c>
      <c r="G14" s="163"/>
      <c r="H14" s="163"/>
      <c r="I14" s="163"/>
      <c r="J14" s="163">
        <f>4+2+5+5+3+10</f>
        <v>29</v>
      </c>
      <c r="K14" s="163"/>
      <c r="L14" s="163"/>
      <c r="M14" s="164"/>
      <c r="N14" s="163"/>
      <c r="O14" s="163"/>
      <c r="P14" s="166"/>
      <c r="Q14"/>
      <c r="R14" s="95"/>
    </row>
    <row r="15" spans="1:19" x14ac:dyDescent="0.2">
      <c r="A15" s="156"/>
      <c r="B15" s="157"/>
      <c r="C15" s="157"/>
      <c r="D15" s="158"/>
      <c r="E15" s="157"/>
      <c r="F15" s="157"/>
      <c r="G15" s="157"/>
      <c r="H15" s="157"/>
      <c r="I15" s="157"/>
      <c r="J15" s="157"/>
      <c r="K15" s="157"/>
      <c r="L15" s="157"/>
      <c r="M15" s="157"/>
      <c r="N15" s="157"/>
      <c r="O15" s="157"/>
      <c r="P15" s="157"/>
      <c r="Q15"/>
      <c r="R15" s="95"/>
    </row>
    <row r="16" spans="1:19" s="155" customFormat="1" x14ac:dyDescent="0.2">
      <c r="A16" s="132" t="s">
        <v>67</v>
      </c>
      <c r="B16" s="144"/>
      <c r="C16" s="144"/>
      <c r="D16" s="144"/>
      <c r="E16" s="142"/>
      <c r="F16" s="142"/>
      <c r="G16" s="142"/>
      <c r="H16" s="142"/>
      <c r="I16" s="142"/>
      <c r="J16" s="145"/>
      <c r="K16" s="140"/>
      <c r="L16" s="152"/>
      <c r="M16" s="145"/>
      <c r="N16" s="145"/>
      <c r="O16" s="145"/>
      <c r="P16" s="63" t="s">
        <v>83</v>
      </c>
      <c r="Q16" s="153"/>
      <c r="R16" s="154"/>
    </row>
    <row r="17" spans="1:18" x14ac:dyDescent="0.2">
      <c r="A17" s="207" t="s">
        <v>52</v>
      </c>
      <c r="B17" s="207"/>
      <c r="C17" s="207"/>
      <c r="D17" s="207"/>
      <c r="E17" s="207"/>
      <c r="F17" s="207"/>
      <c r="G17" s="207"/>
      <c r="H17" s="207"/>
      <c r="I17" s="207"/>
      <c r="J17" s="207"/>
      <c r="K17" s="207"/>
      <c r="L17" s="48"/>
      <c r="M17" s="48"/>
      <c r="N17" s="48"/>
      <c r="O17" s="49"/>
      <c r="P17" s="48"/>
      <c r="R17" s="95"/>
    </row>
    <row r="18" spans="1:18" ht="15.75" customHeight="1" x14ac:dyDescent="0.2">
      <c r="A18" s="208" t="s">
        <v>85</v>
      </c>
      <c r="B18" s="197"/>
      <c r="C18" s="197"/>
      <c r="D18" s="197"/>
      <c r="E18" s="197"/>
      <c r="F18" s="197"/>
      <c r="G18" s="197"/>
      <c r="H18" s="197"/>
      <c r="I18" s="197"/>
      <c r="J18" s="197"/>
      <c r="K18" s="197"/>
      <c r="L18" s="197"/>
      <c r="M18" s="197"/>
      <c r="N18" s="197"/>
      <c r="O18" s="197"/>
      <c r="P18" s="197"/>
    </row>
    <row r="19" spans="1:18" x14ac:dyDescent="0.2">
      <c r="A19" s="50"/>
      <c r="B19" s="51"/>
      <c r="C19" s="51"/>
      <c r="D19" s="51"/>
      <c r="E19" s="51"/>
      <c r="F19" s="51"/>
      <c r="G19" s="51"/>
      <c r="H19" s="51"/>
      <c r="I19" s="51"/>
      <c r="J19" s="48"/>
      <c r="K19" s="48"/>
      <c r="L19" s="48"/>
      <c r="M19" s="48"/>
      <c r="N19" s="48"/>
      <c r="O19" s="49"/>
      <c r="P19" s="48"/>
    </row>
    <row r="20" spans="1:18" x14ac:dyDescent="0.2">
      <c r="A20" s="69" t="s">
        <v>66</v>
      </c>
      <c r="B20" s="53"/>
      <c r="C20" s="53"/>
      <c r="D20" s="53"/>
      <c r="E20" s="53"/>
      <c r="F20" s="53"/>
      <c r="G20" s="53"/>
      <c r="H20" s="53"/>
      <c r="I20" s="53"/>
      <c r="J20" s="54"/>
      <c r="K20" s="54"/>
      <c r="L20" s="54"/>
      <c r="M20" s="54"/>
      <c r="N20" s="54"/>
      <c r="O20" s="54"/>
      <c r="P20" s="54"/>
    </row>
    <row r="23" spans="1:18" x14ac:dyDescent="0.2">
      <c r="L23" s="11"/>
    </row>
  </sheetData>
  <mergeCells count="13">
    <mergeCell ref="J5:J6"/>
    <mergeCell ref="A17:K17"/>
    <mergeCell ref="A18:P18"/>
    <mergeCell ref="A1:E1"/>
    <mergeCell ref="A3:P3"/>
    <mergeCell ref="B5:B6"/>
    <mergeCell ref="C5:D5"/>
    <mergeCell ref="E5:E6"/>
    <mergeCell ref="F5:F6"/>
    <mergeCell ref="G5:G6"/>
    <mergeCell ref="H5:H6"/>
    <mergeCell ref="K5:K6"/>
    <mergeCell ref="I5:I6"/>
  </mergeCells>
  <pageMargins left="0.11811023622047245" right="3.937007874015748E-2" top="0.98425196850393704" bottom="0.98425196850393704" header="0.51181102362204722" footer="0.51181102362204722"/>
  <pageSetup paperSize="9" scale="7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C37E6468-8FAC-4458-989A-B6D2078A8E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4.10 Notice</vt:lpstr>
      <vt:lpstr>4.10 Graphique 1</vt:lpstr>
      <vt:lpstr>4.10 Tableau 2 </vt:lpstr>
      <vt:lpstr>4.10 Tableau 3</vt:lpstr>
      <vt:lpstr>4.10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;4.17</dc:title>
  <dc:creator>DEPP-MENJ - Ministère de l'Education nationale et de la Jeunesse;Direction de l'évaluation de la prospective et de la performance</dc:creator>
  <cp:lastModifiedBy>Santa Susini</cp:lastModifiedBy>
  <cp:lastPrinted>2024-01-11T14:56:24Z</cp:lastPrinted>
  <dcterms:created xsi:type="dcterms:W3CDTF">2001-01-19T09:19:54Z</dcterms:created>
  <dcterms:modified xsi:type="dcterms:W3CDTF">2024-01-11T14:56:27Z</dcterms:modified>
  <cp:contentStatus>Publié</cp:contentStatus>
</cp:coreProperties>
</file>