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.susini\Nextcloud2\Stats corses\2023\RRS ACADEMIE\"/>
    </mc:Choice>
  </mc:AlternateContent>
  <bookViews>
    <workbookView xWindow="0" yWindow="0" windowWidth="28800" windowHeight="11775" activeTab="2"/>
  </bookViews>
  <sheets>
    <sheet name="4.08 Notice" sheetId="19" r:id="rId1"/>
    <sheet name="4.08 Graphique 1" sheetId="18" r:id="rId2"/>
    <sheet name="4.08 Tableau 2" sheetId="16" r:id="rId3"/>
  </sheets>
  <calcPr calcId="162913"/>
</workbook>
</file>

<file path=xl/calcChain.xml><?xml version="1.0" encoding="utf-8"?>
<calcChain xmlns="http://schemas.openxmlformats.org/spreadsheetml/2006/main">
  <c r="F20" i="16" l="1"/>
  <c r="E20" i="16"/>
  <c r="D20" i="16"/>
  <c r="F19" i="16"/>
  <c r="E19" i="16"/>
  <c r="D19" i="16"/>
  <c r="F18" i="16"/>
  <c r="E18" i="16"/>
  <c r="D18" i="16"/>
  <c r="E17" i="16"/>
  <c r="F17" i="16"/>
  <c r="D17" i="16"/>
  <c r="F16" i="16"/>
  <c r="E16" i="16"/>
  <c r="D16" i="16"/>
  <c r="F15" i="16"/>
  <c r="E15" i="16"/>
  <c r="D15" i="16"/>
  <c r="F14" i="16"/>
  <c r="E14" i="16"/>
  <c r="D14" i="16"/>
  <c r="F13" i="16"/>
  <c r="D13" i="16"/>
  <c r="E13" i="16"/>
  <c r="F12" i="16"/>
  <c r="E12" i="16"/>
  <c r="D12" i="16"/>
  <c r="F11" i="16" l="1"/>
  <c r="E11" i="16"/>
  <c r="D11" i="16"/>
  <c r="F10" i="16"/>
  <c r="E10" i="16"/>
  <c r="D10" i="16"/>
  <c r="F9" i="16"/>
  <c r="E9" i="16"/>
  <c r="D9" i="16"/>
  <c r="F8" i="16"/>
  <c r="E8" i="16"/>
  <c r="D8" i="16"/>
  <c r="F7" i="16"/>
  <c r="E7" i="16"/>
  <c r="D7" i="16"/>
  <c r="F6" i="16"/>
  <c r="E6" i="16"/>
  <c r="D6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</calcChain>
</file>

<file path=xl/sharedStrings.xml><?xml version="1.0" encoding="utf-8"?>
<sst xmlns="http://schemas.openxmlformats.org/spreadsheetml/2006/main" count="68" uniqueCount="59">
  <si>
    <t>Enseignement de spécialité</t>
  </si>
  <si>
    <t>Mathématiques</t>
  </si>
  <si>
    <t>Physique-chimie</t>
  </si>
  <si>
    <t>Sciences de la vie et de la terre</t>
  </si>
  <si>
    <t>Scicences économiques et sociales</t>
  </si>
  <si>
    <t>Humanités, littérature et philosophie</t>
  </si>
  <si>
    <t>Numérique et sciences informatiques (NSI)</t>
  </si>
  <si>
    <t>Sciences de l'ingénieur (SI)</t>
  </si>
  <si>
    <t>Arts plastiques</t>
  </si>
  <si>
    <t>Cinéma-audiovisuel</t>
  </si>
  <si>
    <t>Théâtre</t>
  </si>
  <si>
    <t>Histoire des arts</t>
  </si>
  <si>
    <t>Musique</t>
  </si>
  <si>
    <t>Littérature et LCA latin</t>
  </si>
  <si>
    <t>Danse</t>
  </si>
  <si>
    <t>Littérature et LCA grec</t>
  </si>
  <si>
    <t>Arts du cirque</t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</si>
  <si>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 Généralement cet enseignement est proposé dans les lycées agricoles</t>
    </r>
  </si>
  <si>
    <t>Biologie écologie (1)</t>
  </si>
  <si>
    <t>Sciences économiques et sociales</t>
  </si>
  <si>
    <t>Sciences de la vie et de la Terre</t>
  </si>
  <si>
    <t>Histoire-géographie, géopolitique et sciences politiques</t>
  </si>
  <si>
    <t>Langues, littérature et cultures étrangères et régionales (LLCER)</t>
  </si>
  <si>
    <t>Éducation physique, pratiques et culture sportives</t>
  </si>
  <si>
    <t>[1] Evolution de la part d'élèves (en %) suivant les cinq enseignements de spécialité les plus choisis</t>
  </si>
  <si>
    <t>Effectifs d'élèves ayant fait ce choix</t>
  </si>
  <si>
    <t>Part d'élèves ayant fait ce choix (%)</t>
  </si>
  <si>
    <t>Part de garçons ayant fait ce choix (%)</t>
  </si>
  <si>
    <t>Part de filles ayant fait ce choix (%) (2)</t>
  </si>
  <si>
    <t>Proportion de filles (3)</t>
  </si>
  <si>
    <t>Population concernée : Établissements publics et privés sous contrat dépendant du ministère chargé de l'Éducation nationale (y compris EREA).</t>
  </si>
  <si>
    <t>Population concernée : Établissements publics et et privés sous contrat dépendant du ministère chargé de l'Éducation nationale (y compris EREA).</t>
  </si>
  <si>
    <t>Sommaire</t>
  </si>
  <si>
    <t>Précisions</t>
  </si>
  <si>
    <r>
      <t>Population concernée</t>
    </r>
    <r>
      <rPr>
        <sz val="8"/>
        <color rgb="FF000000"/>
        <rFont val="Arial"/>
        <family val="2"/>
      </rPr>
      <t xml:space="preserve"> - Élèves sous statut scolaire inscrits dans les établissements relevant du ministère chargé de l’Éducation nationale (y compris EREA).</t>
    </r>
  </si>
  <si>
    <t>Pour en savoir plus</t>
  </si>
  <si>
    <r>
      <t>- Note d’Information</t>
    </r>
    <r>
      <rPr>
        <sz val="8"/>
        <color rgb="FF000000"/>
        <rFont val="Arial"/>
        <family val="2"/>
      </rPr>
      <t> : 21.41.</t>
    </r>
  </si>
  <si>
    <t>Source</t>
  </si>
  <si>
    <t>DEPP, Système d’information Scolarité.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</si>
  <si>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</si>
  <si>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</si>
  <si>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</si>
  <si>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</si>
  <si>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</si>
  <si>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</si>
  <si>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► Champ : Région corse Public + Privé sous contrat.</t>
  </si>
  <si>
    <t>Source : SYSCA</t>
  </si>
  <si>
    <t>https://www.ac-corse.fr/l-academie-en-chiffres-123583</t>
  </si>
  <si>
    <t>RSC 2022, DPSA</t>
  </si>
  <si>
    <t>4.08 Les enseignements de spécialité en 1ère générale : matières</t>
  </si>
  <si>
    <r>
      <t>RERS 4.08  Les enseignements de spécialité en 1</t>
    </r>
    <r>
      <rPr>
        <b/>
        <vertAlign val="superscript"/>
        <sz val="11"/>
        <rFont val="Arial"/>
        <family val="2"/>
      </rPr>
      <t>ère</t>
    </r>
    <r>
      <rPr>
        <b/>
        <sz val="11"/>
        <rFont val="Arial"/>
        <family val="2"/>
      </rPr>
      <t xml:space="preserve"> générale : matières</t>
    </r>
  </si>
  <si>
    <t>Actualisé le</t>
  </si>
  <si>
    <t>[2] Effectifs d'élèves de première générale par enseignement de spécialité à la rentrée 2023</t>
  </si>
  <si>
    <t>RERS 2023</t>
  </si>
  <si>
    <t>Rappel               R 2022           Part d'élèves ayant fait ce choix (%)</t>
  </si>
  <si>
    <t>Repères statistiques corses</t>
  </si>
  <si>
    <t>Publication annuelle de la division de la prospective et des statistiques académiques (DPSA) de l'Académie de Corse.</t>
  </si>
  <si>
    <t>DPSA, RSC 2023</t>
  </si>
  <si>
    <r>
      <rPr>
        <b/>
        <sz val="8"/>
        <color indexed="8"/>
        <rFont val="Arial"/>
        <family val="2"/>
      </rPr>
      <t>2. et 3.</t>
    </r>
    <r>
      <rPr>
        <sz val="8"/>
        <color indexed="8"/>
        <rFont val="Arial"/>
        <family val="2"/>
      </rPr>
      <t xml:space="preserve"> 50,1% des filles suivent l'enseignement de spécialité "Mathématiques" (2), mais les filles sont minoritaires dans ces classes puisqu'elles  représentent 28,4% des élèves (3).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</si>
</sst>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F800]dddd\,\ mmmm\ dd\,\ yyyy"/>
  </numFmts>
  <fonts count="60" x14ac:knownFonts="1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b/>
      <strike/>
      <sz val="11"/>
      <color rgb="FFFF0000"/>
      <name val="Arial"/>
      <family val="2"/>
    </font>
    <font>
      <sz val="8"/>
      <name val="MS Sans Serif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  <font>
      <sz val="9"/>
      <name val="Calibri"/>
      <family val="2"/>
      <scheme val="minor"/>
    </font>
    <font>
      <i/>
      <sz val="8"/>
      <name val="Arial"/>
      <family val="2"/>
    </font>
    <font>
      <b/>
      <sz val="15"/>
      <color theme="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</borders>
  <cellStyleXfs count="8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3" borderId="0" applyNumberFormat="0" applyBorder="0" applyAlignment="0" applyProtection="0"/>
    <xf numFmtId="0" fontId="3" fillId="16" borderId="1"/>
    <xf numFmtId="0" fontId="16" fillId="17" borderId="2" applyNumberFormat="0" applyAlignment="0" applyProtection="0"/>
    <xf numFmtId="0" fontId="3" fillId="0" borderId="3"/>
    <xf numFmtId="0" fontId="12" fillId="18" borderId="5" applyNumberFormat="0" applyAlignment="0" applyProtection="0"/>
    <xf numFmtId="0" fontId="17" fillId="19" borderId="0">
      <alignment horizontal="center"/>
    </xf>
    <xf numFmtId="0" fontId="18" fillId="19" borderId="0">
      <alignment horizontal="center" vertical="center"/>
    </xf>
    <xf numFmtId="0" fontId="2" fillId="20" borderId="0">
      <alignment horizontal="center" wrapText="1"/>
    </xf>
    <xf numFmtId="0" fontId="6" fillId="19" borderId="0">
      <alignment horizontal="center"/>
    </xf>
    <xf numFmtId="166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21" borderId="1" applyBorder="0">
      <protection locked="0"/>
    </xf>
    <xf numFmtId="0" fontId="21" fillId="0" borderId="0" applyNumberFormat="0" applyFill="0" applyBorder="0" applyAlignment="0" applyProtection="0"/>
    <xf numFmtId="0" fontId="10" fillId="19" borderId="3">
      <alignment horizontal="left"/>
    </xf>
    <xf numFmtId="0" fontId="22" fillId="19" borderId="0">
      <alignment horizontal="left"/>
    </xf>
    <xf numFmtId="0" fontId="23" fillId="4" borderId="0" applyNumberFormat="0" applyBorder="0" applyAlignment="0" applyProtection="0"/>
    <xf numFmtId="0" fontId="24" fillId="22" borderId="0">
      <alignment horizontal="right" vertical="top" textRotation="90" wrapText="1"/>
    </xf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1" fillId="20" borderId="0">
      <alignment horizontal="center"/>
    </xf>
    <xf numFmtId="0" fontId="3" fillId="19" borderId="9">
      <alignment wrapText="1"/>
    </xf>
    <xf numFmtId="0" fontId="30" fillId="19" borderId="10"/>
    <xf numFmtId="0" fontId="30" fillId="19" borderId="11"/>
    <xf numFmtId="0" fontId="3" fillId="19" borderId="12">
      <alignment horizont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2" fillId="23" borderId="0" applyNumberFormat="0" applyBorder="0" applyAlignment="0" applyProtection="0"/>
    <xf numFmtId="0" fontId="33" fillId="0" borderId="0"/>
    <xf numFmtId="0" fontId="8" fillId="0" borderId="0"/>
    <xf numFmtId="0" fontId="2" fillId="0" borderId="0"/>
    <xf numFmtId="0" fontId="44" fillId="0" borderId="0"/>
    <xf numFmtId="0" fontId="13" fillId="0" borderId="0"/>
    <xf numFmtId="0" fontId="2" fillId="0" borderId="0"/>
    <xf numFmtId="0" fontId="44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34" fillId="17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3" fillId="19" borderId="3"/>
    <xf numFmtId="0" fontId="18" fillId="19" borderId="0">
      <alignment horizontal="right"/>
    </xf>
    <xf numFmtId="0" fontId="35" fillId="24" borderId="0">
      <alignment horizontal="center"/>
    </xf>
    <xf numFmtId="0" fontId="36" fillId="20" borderId="0"/>
    <xf numFmtId="0" fontId="37" fillId="22" borderId="14">
      <alignment horizontal="left" vertical="top" wrapText="1"/>
    </xf>
    <xf numFmtId="0" fontId="37" fillId="22" borderId="15">
      <alignment horizontal="left" vertical="top"/>
    </xf>
    <xf numFmtId="37" fontId="38" fillId="0" borderId="0"/>
    <xf numFmtId="0" fontId="17" fillId="19" borderId="0">
      <alignment horizontal="center"/>
    </xf>
    <xf numFmtId="0" fontId="11" fillId="0" borderId="0" applyNumberFormat="0" applyFill="0" applyBorder="0" applyAlignment="0" applyProtection="0"/>
    <xf numFmtId="0" fontId="5" fillId="19" borderId="0"/>
    <xf numFmtId="0" fontId="39" fillId="0" borderId="0" applyNumberFormat="0" applyFill="0" applyBorder="0" applyAlignment="0" applyProtection="0"/>
    <xf numFmtId="0" fontId="59" fillId="0" borderId="17" applyNumberFormat="0" applyFill="0" applyAlignment="0" applyProtection="0"/>
  </cellStyleXfs>
  <cellXfs count="73">
    <xf numFmtId="0" fontId="0" fillId="0" borderId="0" xfId="0"/>
    <xf numFmtId="0" fontId="5" fillId="0" borderId="0" xfId="0" applyFont="1" applyBorder="1"/>
    <xf numFmtId="0" fontId="3" fillId="0" borderId="0" xfId="0" applyNumberFormat="1" applyFont="1"/>
    <xf numFmtId="0" fontId="2" fillId="0" borderId="0" xfId="0" applyFont="1" applyFill="1" applyAlignment="1"/>
    <xf numFmtId="0" fontId="2" fillId="0" borderId="0" xfId="0" applyFont="1" applyFill="1" applyBorder="1"/>
    <xf numFmtId="0" fontId="4" fillId="0" borderId="0" xfId="0" applyFont="1" applyFill="1" applyBorder="1" applyAlignment="1"/>
    <xf numFmtId="0" fontId="41" fillId="0" borderId="0" xfId="0" applyFont="1" applyFill="1" applyAlignme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49" fillId="0" borderId="0" xfId="0" applyFont="1" applyAlignment="1">
      <alignment vertical="center"/>
    </xf>
    <xf numFmtId="0" fontId="50" fillId="0" borderId="0" xfId="62" applyFont="1"/>
    <xf numFmtId="0" fontId="2" fillId="0" borderId="0" xfId="59"/>
    <xf numFmtId="170" fontId="50" fillId="0" borderId="0" xfId="59" applyNumberFormat="1" applyFont="1" applyAlignment="1">
      <alignment horizontal="right" wrapText="1"/>
    </xf>
    <xf numFmtId="0" fontId="51" fillId="0" borderId="0" xfId="59" applyFont="1" applyAlignment="1">
      <alignment vertical="center" wrapText="1"/>
    </xf>
    <xf numFmtId="0" fontId="50" fillId="0" borderId="0" xfId="59" applyFont="1"/>
    <xf numFmtId="0" fontId="2" fillId="0" borderId="0" xfId="59" applyFont="1"/>
    <xf numFmtId="0" fontId="52" fillId="0" borderId="0" xfId="59" applyFont="1" applyFill="1" applyAlignment="1">
      <alignment vertical="center" wrapText="1"/>
    </xf>
    <xf numFmtId="0" fontId="4" fillId="0" borderId="0" xfId="59" applyFont="1" applyAlignment="1">
      <alignment wrapText="1"/>
    </xf>
    <xf numFmtId="0" fontId="52" fillId="0" borderId="0" xfId="59" applyFont="1" applyFill="1" applyAlignment="1">
      <alignment vertical="center"/>
    </xf>
    <xf numFmtId="0" fontId="53" fillId="0" borderId="0" xfId="59" applyFont="1" applyAlignment="1">
      <alignment horizontal="justify" vertical="center" wrapText="1"/>
    </xf>
    <xf numFmtId="0" fontId="52" fillId="0" borderId="0" xfId="59" applyFont="1" applyAlignment="1">
      <alignment horizontal="justify" vertical="center" wrapText="1"/>
    </xf>
    <xf numFmtId="0" fontId="55" fillId="0" borderId="0" xfId="59" applyFont="1" applyAlignment="1">
      <alignment vertical="center" wrapText="1"/>
    </xf>
    <xf numFmtId="0" fontId="52" fillId="0" borderId="0" xfId="59" applyFont="1" applyAlignment="1">
      <alignment vertical="center" wrapText="1"/>
    </xf>
    <xf numFmtId="0" fontId="56" fillId="0" borderId="0" xfId="59" applyFont="1" applyAlignment="1">
      <alignment vertical="center" wrapText="1"/>
    </xf>
    <xf numFmtId="0" fontId="3" fillId="0" borderId="0" xfId="59" applyFont="1" applyAlignment="1">
      <alignment wrapText="1"/>
    </xf>
    <xf numFmtId="0" fontId="3" fillId="0" borderId="0" xfId="59" applyFont="1"/>
    <xf numFmtId="165" fontId="0" fillId="0" borderId="0" xfId="0" applyNumberFormat="1" applyAlignment="1">
      <alignment vertical="center"/>
    </xf>
    <xf numFmtId="0" fontId="9" fillId="0" borderId="0" xfId="50" applyAlignment="1" applyProtection="1">
      <alignment vertical="center" wrapText="1"/>
    </xf>
    <xf numFmtId="165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/>
    <xf numFmtId="0" fontId="3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/>
    <xf numFmtId="0" fontId="57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3" fillId="0" borderId="0" xfId="61" applyFont="1" applyFill="1" applyBorder="1" applyAlignment="1">
      <alignment horizontal="left" vertical="center"/>
    </xf>
    <xf numFmtId="3" fontId="3" fillId="0" borderId="16" xfId="61" applyNumberFormat="1" applyFont="1" applyFill="1" applyBorder="1" applyAlignment="1">
      <alignment vertical="center"/>
    </xf>
    <xf numFmtId="165" fontId="3" fillId="0" borderId="16" xfId="61" applyNumberFormat="1" applyFont="1" applyFill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61" applyNumberFormat="1" applyFont="1" applyFill="1" applyBorder="1" applyAlignment="1">
      <alignment vertical="center"/>
    </xf>
    <xf numFmtId="165" fontId="3" fillId="0" borderId="0" xfId="61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3" fontId="58" fillId="0" borderId="0" xfId="0" applyNumberFormat="1" applyFont="1" applyFill="1" applyBorder="1" applyAlignment="1">
      <alignment horizontal="right" vertical="center" wrapText="1"/>
    </xf>
    <xf numFmtId="165" fontId="58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Alignment="1">
      <alignment vertical="center"/>
    </xf>
    <xf numFmtId="0" fontId="59" fillId="0" borderId="17" xfId="87"/>
    <xf numFmtId="0" fontId="2" fillId="0" borderId="0" xfId="62" applyFont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7" fillId="0" borderId="18" xfId="0" applyFont="1" applyFill="1" applyBorder="1" applyAlignment="1">
      <alignment horizontal="left"/>
    </xf>
  </cellXfs>
  <cellStyles count="8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 2" xfId="55"/>
    <cellStyle name="Neutral" xfId="56"/>
    <cellStyle name="Normaali_Y8_Fin02" xfId="57"/>
    <cellStyle name="Normal" xfId="0" builtinId="0"/>
    <cellStyle name="Normal 2" xfId="58"/>
    <cellStyle name="Normal 2 2" xfId="59"/>
    <cellStyle name="Normal 2 2 2" xfId="60"/>
    <cellStyle name="Normal 2 3" xfId="61"/>
    <cellStyle name="Normal 2_TC_A1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6" xfId="69"/>
    <cellStyle name="Output" xfId="70"/>
    <cellStyle name="Percent 2" xfId="71"/>
    <cellStyle name="Percent_1 SubOverv.USd" xfId="72"/>
    <cellStyle name="Pourcentage 2" xfId="73"/>
    <cellStyle name="Pourcentage 3" xfId="74"/>
    <cellStyle name="Prozent_SubCatperStud" xfId="75"/>
    <cellStyle name="row" xfId="76"/>
    <cellStyle name="RowCodes" xfId="77"/>
    <cellStyle name="Row-Col Headings" xfId="78"/>
    <cellStyle name="RowTitles_CENTRAL_GOVT" xfId="79"/>
    <cellStyle name="RowTitles-Col2" xfId="80"/>
    <cellStyle name="RowTitles-Detail" xfId="81"/>
    <cellStyle name="Standard_Info" xfId="82"/>
    <cellStyle name="temp" xfId="83"/>
    <cellStyle name="Title" xfId="84"/>
    <cellStyle name="title1" xfId="85"/>
    <cellStyle name="Titre 1" xfId="87" builtinId="16"/>
    <cellStyle name="Warning Text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'4.08 Graphique 1'!$A$3</c:f>
          <c:strCache>
            <c:ptCount val="1"/>
            <c:pt idx="0">
              <c:v>[1] Evolution de la part d'élèves (en %) suivant les cinq enseignements de spécialité les plus choisis</c:v>
            </c:pt>
          </c:strCache>
        </c:strRef>
      </c:tx>
      <c:layout/>
      <c:overlay val="0"/>
      <c:txPr>
        <a:bodyPr/>
        <a:lstStyle/>
        <a:p>
          <a:pPr>
            <a:defRPr sz="10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'4.08 Graphique 1'!$B$5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66121707538601E-3"/>
                  <c:y val="9.76945449386393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D8-4F23-ADAC-1226F301872B}"/>
                </c:ext>
              </c:extLst>
            </c:dLbl>
            <c:dLbl>
              <c:idx val="1"/>
              <c:layout>
                <c:manualLayout>
                  <c:x val="-1.8165304268846503E-3"/>
                  <c:y val="1.0810810810810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D8-4F23-ADAC-1226F301872B}"/>
                </c:ext>
              </c:extLst>
            </c:dLbl>
            <c:dLbl>
              <c:idx val="2"/>
              <c:layout>
                <c:manualLayout>
                  <c:x val="-5.4495912806539846E-3"/>
                  <c:y val="7.20720720720720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D8-4F23-ADAC-1226F301872B}"/>
                </c:ext>
              </c:extLst>
            </c:dLbl>
            <c:dLbl>
              <c:idx val="4"/>
              <c:layout>
                <c:manualLayout>
                  <c:x val="-7.266121707538601E-3"/>
                  <c:y val="3.88252416315259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D8-4F23-ADAC-1226F301872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'4.08 Graphique 1'!$A$6:$A$10</c:f>
              <c:strCache>
                <c:ptCount val="5"/>
                <c:pt idx="0">
                  <c:v>Mathématiques</c:v>
                </c:pt>
                <c:pt idx="1">
                  <c:v>Scicences économiques et sociales</c:v>
                </c:pt>
                <c:pt idx="2">
                  <c:v>Physique-chimie</c:v>
                </c:pt>
                <c:pt idx="3">
                  <c:v>Sciences de la vie et de la terre</c:v>
                </c:pt>
                <c:pt idx="4">
                  <c:v>Histoire-géographie, géopolitique et sciences politiques</c:v>
                </c:pt>
              </c:strCache>
            </c:strRef>
          </c:cat>
          <c:val>
            <c:numRef>
              <c:f>'4.08 Graphique 1'!$B$6:$B$10</c:f>
              <c:numCache>
                <c:formatCode>0.0</c:formatCode>
                <c:ptCount val="5"/>
                <c:pt idx="0">
                  <c:v>59.4</c:v>
                </c:pt>
                <c:pt idx="1">
                  <c:v>39.4</c:v>
                </c:pt>
                <c:pt idx="2">
                  <c:v>42.2</c:v>
                </c:pt>
                <c:pt idx="3">
                  <c:v>41.9</c:v>
                </c:pt>
                <c:pt idx="4">
                  <c:v>37.299999999999997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D8-4F23-ADAC-1226F301872B}"/>
            </c:ext>
          </c:extLst>
        </c:ser>
        <c:ser>
          <c:idx val="1"/>
          <c:order val="1"/>
          <c:tx>
            <c:strRef>
              <c:f>'4.08 Graphique 1'!$C$5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4495912806539508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D8-4F23-ADAC-1226F301872B}"/>
                </c:ext>
              </c:extLst>
            </c:dLbl>
            <c:dLbl>
              <c:idx val="1"/>
              <c:layout>
                <c:manualLayout>
                  <c:x val="-3.6330608537693339E-3"/>
                  <c:y val="1.0810810810810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9D8-4F23-ADAC-1226F301872B}"/>
                </c:ext>
              </c:extLst>
            </c:dLbl>
            <c:dLbl>
              <c:idx val="2"/>
              <c:layout>
                <c:manualLayout>
                  <c:x val="-1.8165304268847168E-3"/>
                  <c:y val="6.3191153238546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C9-4CE8-AF50-B95C6560BFA6}"/>
                </c:ext>
              </c:extLst>
            </c:dLbl>
            <c:dLbl>
              <c:idx val="3"/>
              <c:layout>
                <c:manualLayout>
                  <c:x val="0"/>
                  <c:y val="1.26382306477092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D8-4F23-ADAC-1226F301872B}"/>
                </c:ext>
              </c:extLst>
            </c:dLbl>
            <c:dLbl>
              <c:idx val="4"/>
              <c:layout>
                <c:manualLayout>
                  <c:x val="8.3975197923147891E-4"/>
                  <c:y val="1.5135359264925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9D8-4F23-ADAC-1226F301872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'4.08 Graphique 1'!$A$6:$A$10</c:f>
              <c:strCache>
                <c:ptCount val="5"/>
                <c:pt idx="0">
                  <c:v>Mathématiques</c:v>
                </c:pt>
                <c:pt idx="1">
                  <c:v>Scicences économiques et sociales</c:v>
                </c:pt>
                <c:pt idx="2">
                  <c:v>Physique-chimie</c:v>
                </c:pt>
                <c:pt idx="3">
                  <c:v>Sciences de la vie et de la terre</c:v>
                </c:pt>
                <c:pt idx="4">
                  <c:v>Histoire-géographie, géopolitique et sciences politiques</c:v>
                </c:pt>
              </c:strCache>
            </c:strRef>
          </c:cat>
          <c:val>
            <c:numRef>
              <c:f>'4.08 Graphique 1'!$C$6:$C$10</c:f>
              <c:numCache>
                <c:formatCode>0.0</c:formatCode>
                <c:ptCount val="5"/>
                <c:pt idx="0">
                  <c:v>56.9</c:v>
                </c:pt>
                <c:pt idx="1">
                  <c:v>41.2</c:v>
                </c:pt>
                <c:pt idx="2">
                  <c:v>41.8</c:v>
                </c:pt>
                <c:pt idx="3">
                  <c:v>40.6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D8-4F23-ADAC-1226F301872B}"/>
            </c:ext>
          </c:extLst>
        </c:ser>
        <c:ser>
          <c:idx val="2"/>
          <c:order val="2"/>
          <c:tx>
            <c:strRef>
              <c:f>'4.08 Graphique 1'!$D$5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8165304268846503E-3"/>
                  <c:y val="1.100421688995036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9D8-4F23-ADAC-1226F301872B}"/>
                </c:ext>
              </c:extLst>
            </c:dLbl>
            <c:dLbl>
              <c:idx val="1"/>
              <c:layout>
                <c:manualLayout>
                  <c:x val="0"/>
                  <c:y val="8.5342886641539082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9D8-4F23-ADAC-1226F301872B}"/>
                </c:ext>
              </c:extLst>
            </c:dLbl>
            <c:dLbl>
              <c:idx val="2"/>
              <c:layout>
                <c:manualLayout>
                  <c:x val="5.449591280653884E-3"/>
                  <c:y val="1.2719869475774987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9D8-4F23-ADAC-1226F301872B}"/>
                </c:ext>
              </c:extLst>
            </c:dLbl>
            <c:dLbl>
              <c:idx val="3"/>
              <c:layout>
                <c:manualLayout>
                  <c:x val="9.082652134423318E-3"/>
                  <c:y val="1.3413917854862737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9D8-4F23-ADAC-1226F301872B}"/>
                </c:ext>
              </c:extLst>
            </c:dLbl>
            <c:dLbl>
              <c:idx val="4"/>
              <c:layout>
                <c:manualLayout>
                  <c:x val="7.2661217075385351E-3"/>
                  <c:y val="5.124778321628682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9D8-4F23-ADAC-1226F301872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'4.08 Graphique 1'!$A$6:$A$10</c:f>
              <c:strCache>
                <c:ptCount val="5"/>
                <c:pt idx="0">
                  <c:v>Mathématiques</c:v>
                </c:pt>
                <c:pt idx="1">
                  <c:v>Scicences économiques et sociales</c:v>
                </c:pt>
                <c:pt idx="2">
                  <c:v>Physique-chimie</c:v>
                </c:pt>
                <c:pt idx="3">
                  <c:v>Sciences de la vie et de la terre</c:v>
                </c:pt>
                <c:pt idx="4">
                  <c:v>Histoire-géographie, géopolitique et sciences politiques</c:v>
                </c:pt>
              </c:strCache>
            </c:strRef>
          </c:cat>
          <c:val>
            <c:numRef>
              <c:f>'4.08 Graphique 1'!$D$6:$D$10</c:f>
              <c:numCache>
                <c:formatCode>0.0</c:formatCode>
                <c:ptCount val="5"/>
                <c:pt idx="0">
                  <c:v>56.75997617629541</c:v>
                </c:pt>
                <c:pt idx="1">
                  <c:v>42.167957117331746</c:v>
                </c:pt>
                <c:pt idx="2">
                  <c:v>36.8671828469327</c:v>
                </c:pt>
                <c:pt idx="3">
                  <c:v>40.619416319237637</c:v>
                </c:pt>
                <c:pt idx="4">
                  <c:v>36.688505062537224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9D8-4F23-ADAC-1226F301872B}"/>
            </c:ext>
          </c:extLst>
        </c:ser>
        <c:ser>
          <c:idx val="3"/>
          <c:order val="3"/>
          <c:tx>
            <c:strRef>
              <c:f>'4.08 Graphique 1'!$E$5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'4.08 Graphique 1'!$A$6:$A$10</c:f>
              <c:strCache>
                <c:ptCount val="5"/>
                <c:pt idx="0">
                  <c:v>Mathématiques</c:v>
                </c:pt>
                <c:pt idx="1">
                  <c:v>Scicences économiques et sociales</c:v>
                </c:pt>
                <c:pt idx="2">
                  <c:v>Physique-chimie</c:v>
                </c:pt>
                <c:pt idx="3">
                  <c:v>Sciences de la vie et de la terre</c:v>
                </c:pt>
                <c:pt idx="4">
                  <c:v>Histoire-géographie, géopolitique et sciences politiques</c:v>
                </c:pt>
              </c:strCache>
            </c:strRef>
          </c:cat>
          <c:val>
            <c:numRef>
              <c:f>'4.08 Graphique 1'!$E$6:$E$10</c:f>
              <c:numCache>
                <c:formatCode>0.0</c:formatCode>
                <c:ptCount val="5"/>
                <c:pt idx="0">
                  <c:v>56.6</c:v>
                </c:pt>
                <c:pt idx="1">
                  <c:v>41</c:v>
                </c:pt>
                <c:pt idx="2">
                  <c:v>40.299999999999997</c:v>
                </c:pt>
                <c:pt idx="3">
                  <c:v>38.799999999999997</c:v>
                </c:pt>
                <c:pt idx="4">
                  <c:v>38.200000000000003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2-4A6D-B944-89DEE17A3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382048"/>
        <c:axId val="1"/>
      </c:barChart>
      <c:catAx>
        <c:axId val="51238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51238204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85724</xdr:rowOff>
    </xdr:from>
    <xdr:to>
      <xdr:col>15</xdr:col>
      <xdr:colOff>323850</xdr:colOff>
      <xdr:row>37</xdr:row>
      <xdr:rowOff>19049</xdr:rowOff>
    </xdr:to>
    <xdr:graphicFrame macro="">
      <xdr:nvGraphicFramePr>
        <xdr:cNvPr id="2084" name="Graphique 1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A97"/>
  <sheetViews>
    <sheetView showGridLines="0" zoomScaleNormal="100" zoomScaleSheetLayoutView="110" workbookViewId="0">
      <selection activeCell="A2" sqref="A2"/>
    </sheetView>
  </sheetViews>
  <sheetFormatPr baseColWidth="10" defaultRowHeight="12.75" x14ac:dyDescent="0.2"/>
  <cols>
    <col min="1" max="1" width="90.7109375" style="30" customWidth="1"/>
    <col min="2" max="16384" width="11.42578125" style="30"/>
  </cols>
  <sheetData>
    <row r="1" spans="1:1" x14ac:dyDescent="0.2">
      <c r="A1" s="29" t="s">
        <v>57</v>
      </c>
    </row>
    <row r="2" spans="1:1" x14ac:dyDescent="0.2">
      <c r="A2" s="31" t="s">
        <v>51</v>
      </c>
    </row>
    <row r="3" spans="1:1" x14ac:dyDescent="0.2">
      <c r="A3" s="31">
        <v>45247</v>
      </c>
    </row>
    <row r="4" spans="1:1" ht="20.25" thickBot="1" x14ac:dyDescent="0.35">
      <c r="A4" s="69" t="s">
        <v>55</v>
      </c>
    </row>
    <row r="5" spans="1:1" ht="13.5" thickTop="1" x14ac:dyDescent="0.2"/>
    <row r="6" spans="1:1" ht="25.5" x14ac:dyDescent="0.2">
      <c r="A6" s="70" t="s">
        <v>56</v>
      </c>
    </row>
    <row r="7" spans="1:1" ht="44.25" customHeight="1" x14ac:dyDescent="0.2">
      <c r="A7" s="46" t="s">
        <v>47</v>
      </c>
    </row>
    <row r="10" spans="1:1" ht="15.75" x14ac:dyDescent="0.2">
      <c r="A10" s="32" t="s">
        <v>49</v>
      </c>
    </row>
    <row r="11" spans="1:1" x14ac:dyDescent="0.2">
      <c r="A11" s="33"/>
    </row>
    <row r="12" spans="1:1" s="34" customFormat="1" ht="12.75" customHeight="1" x14ac:dyDescent="0.2"/>
    <row r="13" spans="1:1" ht="35.1" customHeight="1" x14ac:dyDescent="0.2">
      <c r="A13" s="35" t="s">
        <v>32</v>
      </c>
    </row>
    <row r="14" spans="1:1" x14ac:dyDescent="0.2">
      <c r="A14" s="36" t="s">
        <v>24</v>
      </c>
    </row>
    <row r="15" spans="1:1" x14ac:dyDescent="0.2">
      <c r="A15" s="36" t="s">
        <v>52</v>
      </c>
    </row>
    <row r="16" spans="1:1" x14ac:dyDescent="0.2">
      <c r="A16" s="36"/>
    </row>
    <row r="17" spans="1:1" x14ac:dyDescent="0.2">
      <c r="A17" s="36"/>
    </row>
    <row r="18" spans="1:1" x14ac:dyDescent="0.2">
      <c r="A18" s="36"/>
    </row>
    <row r="19" spans="1:1" x14ac:dyDescent="0.2">
      <c r="A19" s="36"/>
    </row>
    <row r="20" spans="1:1" x14ac:dyDescent="0.2">
      <c r="A20" s="36"/>
    </row>
    <row r="21" spans="1:1" x14ac:dyDescent="0.2">
      <c r="A21" s="36"/>
    </row>
    <row r="22" spans="1:1" ht="35.1" customHeight="1" x14ac:dyDescent="0.2">
      <c r="A22" s="37" t="s">
        <v>33</v>
      </c>
    </row>
    <row r="23" spans="1:1" ht="22.5" x14ac:dyDescent="0.2">
      <c r="A23" s="38" t="s">
        <v>34</v>
      </c>
    </row>
    <row r="24" spans="1:1" ht="35.1" customHeight="1" x14ac:dyDescent="0.2">
      <c r="A24" s="39" t="s">
        <v>35</v>
      </c>
    </row>
    <row r="25" spans="1:1" x14ac:dyDescent="0.2">
      <c r="A25" s="40" t="s">
        <v>36</v>
      </c>
    </row>
    <row r="26" spans="1:1" ht="35.1" customHeight="1" x14ac:dyDescent="0.2">
      <c r="A26" s="41" t="s">
        <v>37</v>
      </c>
    </row>
    <row r="27" spans="1:1" x14ac:dyDescent="0.2">
      <c r="A27" s="42" t="s">
        <v>38</v>
      </c>
    </row>
    <row r="28" spans="1:1" x14ac:dyDescent="0.2">
      <c r="A28" s="34"/>
    </row>
    <row r="29" spans="1:1" ht="22.5" x14ac:dyDescent="0.2">
      <c r="A29" s="43" t="s">
        <v>39</v>
      </c>
    </row>
    <row r="30" spans="1:1" x14ac:dyDescent="0.2">
      <c r="A30" s="44"/>
    </row>
    <row r="31" spans="1:1" x14ac:dyDescent="0.2">
      <c r="A31" s="37" t="s">
        <v>40</v>
      </c>
    </row>
    <row r="32" spans="1:1" x14ac:dyDescent="0.2">
      <c r="A32" s="44"/>
    </row>
    <row r="33" spans="1:1" x14ac:dyDescent="0.2">
      <c r="A33" s="44" t="s">
        <v>41</v>
      </c>
    </row>
    <row r="34" spans="1:1" x14ac:dyDescent="0.2">
      <c r="A34" s="44" t="s">
        <v>42</v>
      </c>
    </row>
    <row r="35" spans="1:1" x14ac:dyDescent="0.2">
      <c r="A35" s="44" t="s">
        <v>43</v>
      </c>
    </row>
    <row r="36" spans="1:1" x14ac:dyDescent="0.2">
      <c r="A36" s="44" t="s">
        <v>44</v>
      </c>
    </row>
    <row r="37" spans="1:1" x14ac:dyDescent="0.2">
      <c r="A37" s="34"/>
    </row>
    <row r="38" spans="1:1" x14ac:dyDescent="0.2">
      <c r="A38" s="34"/>
    </row>
    <row r="39" spans="1:1" x14ac:dyDescent="0.2">
      <c r="A39" s="34"/>
    </row>
    <row r="40" spans="1:1" x14ac:dyDescent="0.2">
      <c r="A40" s="34"/>
    </row>
    <row r="41" spans="1:1" x14ac:dyDescent="0.2">
      <c r="A41" s="34"/>
    </row>
    <row r="42" spans="1:1" x14ac:dyDescent="0.2">
      <c r="A42" s="34"/>
    </row>
    <row r="43" spans="1:1" x14ac:dyDescent="0.2">
      <c r="A43" s="34"/>
    </row>
    <row r="44" spans="1:1" x14ac:dyDescent="0.2">
      <c r="A44" s="34"/>
    </row>
    <row r="45" spans="1:1" x14ac:dyDescent="0.2">
      <c r="A45" s="34"/>
    </row>
    <row r="46" spans="1:1" x14ac:dyDescent="0.2">
      <c r="A46" s="34"/>
    </row>
    <row r="47" spans="1:1" x14ac:dyDescent="0.2">
      <c r="A47" s="34"/>
    </row>
    <row r="48" spans="1:1" x14ac:dyDescent="0.2">
      <c r="A48" s="34"/>
    </row>
    <row r="49" spans="1:1" x14ac:dyDescent="0.2">
      <c r="A49" s="34"/>
    </row>
    <row r="50" spans="1:1" x14ac:dyDescent="0.2">
      <c r="A50" s="34"/>
    </row>
    <row r="51" spans="1:1" x14ac:dyDescent="0.2">
      <c r="A51" s="34"/>
    </row>
    <row r="52" spans="1:1" x14ac:dyDescent="0.2">
      <c r="A52" s="34"/>
    </row>
    <row r="53" spans="1:1" x14ac:dyDescent="0.2">
      <c r="A53" s="34"/>
    </row>
    <row r="54" spans="1:1" x14ac:dyDescent="0.2">
      <c r="A54" s="34"/>
    </row>
    <row r="55" spans="1:1" x14ac:dyDescent="0.2">
      <c r="A55" s="34"/>
    </row>
    <row r="56" spans="1:1" x14ac:dyDescent="0.2">
      <c r="A56" s="34"/>
    </row>
    <row r="57" spans="1:1" x14ac:dyDescent="0.2">
      <c r="A57" s="34"/>
    </row>
    <row r="58" spans="1:1" x14ac:dyDescent="0.2">
      <c r="A58" s="34"/>
    </row>
    <row r="59" spans="1:1" x14ac:dyDescent="0.2">
      <c r="A59" s="34"/>
    </row>
    <row r="60" spans="1:1" x14ac:dyDescent="0.2">
      <c r="A60" s="34"/>
    </row>
    <row r="61" spans="1:1" x14ac:dyDescent="0.2">
      <c r="A61" s="34"/>
    </row>
    <row r="62" spans="1:1" x14ac:dyDescent="0.2">
      <c r="A62" s="34"/>
    </row>
    <row r="63" spans="1:1" x14ac:dyDescent="0.2">
      <c r="A63" s="34"/>
    </row>
    <row r="64" spans="1:1" x14ac:dyDescent="0.2">
      <c r="A64" s="34"/>
    </row>
    <row r="65" spans="1:1" x14ac:dyDescent="0.2">
      <c r="A65" s="34"/>
    </row>
    <row r="66" spans="1:1" x14ac:dyDescent="0.2">
      <c r="A66" s="34"/>
    </row>
    <row r="67" spans="1:1" x14ac:dyDescent="0.2">
      <c r="A67" s="34"/>
    </row>
    <row r="68" spans="1:1" x14ac:dyDescent="0.2">
      <c r="A68" s="34"/>
    </row>
    <row r="69" spans="1:1" x14ac:dyDescent="0.2">
      <c r="A69" s="34"/>
    </row>
    <row r="70" spans="1:1" x14ac:dyDescent="0.2">
      <c r="A70" s="34"/>
    </row>
    <row r="71" spans="1:1" x14ac:dyDescent="0.2">
      <c r="A71" s="34"/>
    </row>
    <row r="72" spans="1:1" x14ac:dyDescent="0.2">
      <c r="A72" s="34"/>
    </row>
    <row r="73" spans="1:1" x14ac:dyDescent="0.2">
      <c r="A73" s="34"/>
    </row>
    <row r="74" spans="1:1" x14ac:dyDescent="0.2">
      <c r="A74" s="34"/>
    </row>
    <row r="75" spans="1:1" x14ac:dyDescent="0.2">
      <c r="A75" s="34"/>
    </row>
    <row r="76" spans="1:1" x14ac:dyDescent="0.2">
      <c r="A76" s="34"/>
    </row>
    <row r="77" spans="1:1" x14ac:dyDescent="0.2">
      <c r="A77" s="34"/>
    </row>
    <row r="78" spans="1:1" x14ac:dyDescent="0.2">
      <c r="A78" s="34"/>
    </row>
    <row r="79" spans="1:1" x14ac:dyDescent="0.2">
      <c r="A79" s="34"/>
    </row>
    <row r="80" spans="1:1" x14ac:dyDescent="0.2">
      <c r="A80" s="34"/>
    </row>
    <row r="81" spans="1:1" x14ac:dyDescent="0.2">
      <c r="A81" s="34"/>
    </row>
    <row r="82" spans="1:1" x14ac:dyDescent="0.2">
      <c r="A82" s="34"/>
    </row>
    <row r="83" spans="1:1" x14ac:dyDescent="0.2">
      <c r="A83" s="34"/>
    </row>
    <row r="84" spans="1:1" x14ac:dyDescent="0.2">
      <c r="A84" s="34"/>
    </row>
    <row r="85" spans="1:1" x14ac:dyDescent="0.2">
      <c r="A85" s="34"/>
    </row>
    <row r="86" spans="1:1" x14ac:dyDescent="0.2">
      <c r="A86" s="34"/>
    </row>
    <row r="87" spans="1:1" x14ac:dyDescent="0.2">
      <c r="A87" s="34"/>
    </row>
    <row r="88" spans="1:1" x14ac:dyDescent="0.2">
      <c r="A88" s="34"/>
    </row>
    <row r="89" spans="1:1" x14ac:dyDescent="0.2">
      <c r="A89" s="34"/>
    </row>
    <row r="90" spans="1:1" x14ac:dyDescent="0.2">
      <c r="A90" s="34"/>
    </row>
    <row r="91" spans="1:1" x14ac:dyDescent="0.2">
      <c r="A91" s="34"/>
    </row>
    <row r="92" spans="1:1" x14ac:dyDescent="0.2">
      <c r="A92" s="34"/>
    </row>
    <row r="93" spans="1:1" x14ac:dyDescent="0.2">
      <c r="A93" s="34"/>
    </row>
    <row r="94" spans="1:1" x14ac:dyDescent="0.2">
      <c r="A94" s="34"/>
    </row>
    <row r="95" spans="1:1" x14ac:dyDescent="0.2">
      <c r="A95" s="34"/>
    </row>
    <row r="96" spans="1:1" x14ac:dyDescent="0.2">
      <c r="A96" s="34"/>
    </row>
    <row r="97" spans="1:1" x14ac:dyDescent="0.2">
      <c r="A97" s="34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20"/>
  <sheetViews>
    <sheetView showGridLines="0" workbookViewId="0">
      <selection sqref="A1:F1"/>
    </sheetView>
  </sheetViews>
  <sheetFormatPr baseColWidth="10" defaultRowHeight="12.75" x14ac:dyDescent="0.2"/>
  <cols>
    <col min="1" max="1" width="31.28515625" customWidth="1"/>
    <col min="2" max="2" width="14.5703125" customWidth="1"/>
    <col min="3" max="4" width="14.28515625" customWidth="1"/>
  </cols>
  <sheetData>
    <row r="1" spans="1:6" ht="18" thickBot="1" x14ac:dyDescent="0.3">
      <c r="A1" s="72" t="s">
        <v>50</v>
      </c>
      <c r="B1" s="72"/>
      <c r="C1" s="72"/>
      <c r="D1" s="72"/>
      <c r="E1" s="72"/>
      <c r="F1" s="72"/>
    </row>
    <row r="2" spans="1:6" x14ac:dyDescent="0.2">
      <c r="B2" s="3"/>
      <c r="C2" s="3"/>
      <c r="D2" s="3"/>
      <c r="E2" s="4"/>
    </row>
    <row r="3" spans="1:6" x14ac:dyDescent="0.2">
      <c r="A3" s="5" t="s">
        <v>24</v>
      </c>
      <c r="B3" s="6"/>
      <c r="C3" s="6"/>
      <c r="D3" s="6"/>
      <c r="E3" s="6"/>
    </row>
    <row r="4" spans="1:6" x14ac:dyDescent="0.2">
      <c r="A4" s="5"/>
      <c r="B4" s="6"/>
      <c r="C4" s="6"/>
      <c r="D4" s="6"/>
      <c r="E4" s="6"/>
    </row>
    <row r="5" spans="1:6" x14ac:dyDescent="0.2">
      <c r="A5" s="50" t="s">
        <v>0</v>
      </c>
      <c r="B5" s="51">
        <v>2020</v>
      </c>
      <c r="C5" s="51">
        <v>2021</v>
      </c>
      <c r="D5" s="51">
        <v>2022</v>
      </c>
      <c r="E5" s="51">
        <v>2023</v>
      </c>
    </row>
    <row r="6" spans="1:6" x14ac:dyDescent="0.2">
      <c r="A6" s="7" t="s">
        <v>1</v>
      </c>
      <c r="B6" s="9">
        <v>59.4</v>
      </c>
      <c r="C6" s="9">
        <v>56.9</v>
      </c>
      <c r="D6" s="9">
        <v>56.75997617629541</v>
      </c>
      <c r="E6" s="9">
        <v>56.6</v>
      </c>
    </row>
    <row r="7" spans="1:6" x14ac:dyDescent="0.2">
      <c r="A7" s="7" t="s">
        <v>4</v>
      </c>
      <c r="B7" s="9">
        <v>39.4</v>
      </c>
      <c r="C7" s="9">
        <v>41.2</v>
      </c>
      <c r="D7" s="9">
        <v>42.167957117331746</v>
      </c>
      <c r="E7" s="9">
        <v>41</v>
      </c>
    </row>
    <row r="8" spans="1:6" x14ac:dyDescent="0.2">
      <c r="A8" s="7" t="s">
        <v>2</v>
      </c>
      <c r="B8" s="9">
        <v>42.2</v>
      </c>
      <c r="C8" s="9">
        <v>41.8</v>
      </c>
      <c r="D8" s="9">
        <v>36.8671828469327</v>
      </c>
      <c r="E8" s="9">
        <v>40.299999999999997</v>
      </c>
    </row>
    <row r="9" spans="1:6" x14ac:dyDescent="0.2">
      <c r="A9" s="7" t="s">
        <v>3</v>
      </c>
      <c r="B9" s="47">
        <v>41.9</v>
      </c>
      <c r="C9" s="47">
        <v>40.6</v>
      </c>
      <c r="D9" s="47">
        <v>40.619416319237637</v>
      </c>
      <c r="E9" s="9">
        <v>38.799999999999997</v>
      </c>
    </row>
    <row r="10" spans="1:6" ht="22.5" x14ac:dyDescent="0.2">
      <c r="A10" s="7" t="s">
        <v>21</v>
      </c>
      <c r="B10" s="9">
        <v>37.299999999999997</v>
      </c>
      <c r="C10" s="9">
        <v>40</v>
      </c>
      <c r="D10" s="9">
        <v>36.688505062537224</v>
      </c>
      <c r="E10" s="9">
        <v>38.200000000000003</v>
      </c>
    </row>
    <row r="11" spans="1:6" x14ac:dyDescent="0.2">
      <c r="A11" s="52"/>
      <c r="B11" s="52"/>
      <c r="C11" s="53"/>
      <c r="D11" s="52"/>
    </row>
    <row r="12" spans="1:6" x14ac:dyDescent="0.2">
      <c r="A12" s="48" t="s">
        <v>45</v>
      </c>
      <c r="B12" s="52"/>
      <c r="C12" s="52"/>
      <c r="D12" s="52"/>
    </row>
    <row r="13" spans="1:6" ht="24" customHeight="1" x14ac:dyDescent="0.2">
      <c r="A13" s="71" t="s">
        <v>31</v>
      </c>
      <c r="B13" s="71"/>
      <c r="C13" s="71"/>
      <c r="D13" s="71"/>
    </row>
    <row r="14" spans="1:6" x14ac:dyDescent="0.2">
      <c r="A14" s="49" t="s">
        <v>46</v>
      </c>
      <c r="B14" s="52"/>
      <c r="C14" s="52"/>
      <c r="D14" s="52"/>
    </row>
    <row r="15" spans="1:6" x14ac:dyDescent="0.2">
      <c r="A15" s="52"/>
      <c r="B15" s="52"/>
      <c r="C15" s="52"/>
      <c r="D15" s="52"/>
    </row>
    <row r="20" spans="15:15" x14ac:dyDescent="0.2">
      <c r="O20" s="28" t="s">
        <v>48</v>
      </c>
    </row>
  </sheetData>
  <mergeCells count="2">
    <mergeCell ref="A1:F1"/>
    <mergeCell ref="A13:D1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49"/>
  <sheetViews>
    <sheetView showGridLines="0" tabSelected="1" zoomScaleNormal="100" workbookViewId="0">
      <selection activeCell="F32" sqref="F32"/>
    </sheetView>
  </sheetViews>
  <sheetFormatPr baseColWidth="10" defaultRowHeight="12.75" x14ac:dyDescent="0.2"/>
  <cols>
    <col min="1" max="1" width="41.5703125" style="11" customWidth="1"/>
    <col min="2" max="2" width="14.5703125" style="11" customWidth="1"/>
    <col min="3" max="3" width="15.85546875" style="11" bestFit="1" customWidth="1"/>
    <col min="4" max="4" width="15.42578125" style="11" bestFit="1" customWidth="1"/>
    <col min="5" max="5" width="14.85546875" style="11" bestFit="1" customWidth="1"/>
    <col min="6" max="6" width="13.7109375" style="11" bestFit="1" customWidth="1"/>
    <col min="7" max="7" width="12.140625" style="11" customWidth="1"/>
    <col min="8" max="16384" width="11.42578125" style="11"/>
  </cols>
  <sheetData>
    <row r="1" spans="1:8" ht="18" thickBot="1" x14ac:dyDescent="0.3">
      <c r="A1" s="72" t="s">
        <v>50</v>
      </c>
      <c r="B1" s="72"/>
      <c r="C1" s="72"/>
      <c r="D1" s="72"/>
      <c r="E1" s="72"/>
      <c r="F1" s="10"/>
    </row>
    <row r="2" spans="1:8" x14ac:dyDescent="0.2">
      <c r="B2" s="12"/>
      <c r="C2" s="12"/>
      <c r="D2" s="12"/>
      <c r="E2" s="13"/>
    </row>
    <row r="3" spans="1:8" x14ac:dyDescent="0.2">
      <c r="A3" s="14" t="s">
        <v>52</v>
      </c>
      <c r="B3" s="15"/>
      <c r="C3" s="15"/>
      <c r="D3" s="15"/>
      <c r="E3" s="15"/>
    </row>
    <row r="4" spans="1:8" x14ac:dyDescent="0.2">
      <c r="A4" s="16"/>
      <c r="B4" s="16"/>
      <c r="C4" s="16"/>
      <c r="D4" s="16"/>
      <c r="E4" s="16"/>
    </row>
    <row r="5" spans="1:8" ht="60" customHeight="1" x14ac:dyDescent="0.2">
      <c r="A5" s="65" t="s">
        <v>0</v>
      </c>
      <c r="B5" s="55" t="s">
        <v>25</v>
      </c>
      <c r="C5" s="56" t="s">
        <v>26</v>
      </c>
      <c r="D5" s="55" t="s">
        <v>28</v>
      </c>
      <c r="E5" s="55" t="s">
        <v>27</v>
      </c>
      <c r="F5" s="55" t="s">
        <v>29</v>
      </c>
      <c r="G5" s="55" t="s">
        <v>54</v>
      </c>
    </row>
    <row r="6" spans="1:8" x14ac:dyDescent="0.2">
      <c r="A6" s="17" t="s">
        <v>1</v>
      </c>
      <c r="B6" s="18">
        <v>930</v>
      </c>
      <c r="C6" s="19">
        <f>+B6/1643*100</f>
        <v>56.60377358490566</v>
      </c>
      <c r="D6" s="19">
        <f>466/B6*100</f>
        <v>50.107526881720432</v>
      </c>
      <c r="E6" s="19">
        <f>464/B6*100</f>
        <v>49.892473118279568</v>
      </c>
      <c r="F6" s="19">
        <f>0.283627510651248*100</f>
        <v>28.362751065124769</v>
      </c>
      <c r="G6" s="68">
        <v>56.75997617629541</v>
      </c>
      <c r="H6" s="45"/>
    </row>
    <row r="7" spans="1:8" x14ac:dyDescent="0.2">
      <c r="A7" s="17" t="s">
        <v>19</v>
      </c>
      <c r="B7" s="18">
        <v>673</v>
      </c>
      <c r="C7" s="19">
        <f t="shared" ref="C7:C20" si="0">+B7/1643*100</f>
        <v>40.96165550821668</v>
      </c>
      <c r="D7" s="19">
        <f>357/B7*100</f>
        <v>53.046062407132247</v>
      </c>
      <c r="E7" s="19">
        <f>316/B7*100</f>
        <v>46.953937592867753</v>
      </c>
      <c r="F7" s="19">
        <f>0.217285453438831*100</f>
        <v>21.728545343883141</v>
      </c>
      <c r="G7" s="68">
        <v>42.167957117331746</v>
      </c>
      <c r="H7" s="45"/>
    </row>
    <row r="8" spans="1:8" x14ac:dyDescent="0.2">
      <c r="A8" s="17" t="s">
        <v>2</v>
      </c>
      <c r="B8" s="18">
        <v>662</v>
      </c>
      <c r="C8" s="19">
        <f t="shared" si="0"/>
        <v>40.292148508825321</v>
      </c>
      <c r="D8" s="19">
        <f>320/B8*100</f>
        <v>48.338368580060425</v>
      </c>
      <c r="E8" s="19">
        <f>342/B8*100</f>
        <v>51.661631419939582</v>
      </c>
      <c r="F8" s="19">
        <f>0.194765672550213*100</f>
        <v>19.476567255021301</v>
      </c>
      <c r="G8" s="68">
        <v>36.8671828469327</v>
      </c>
      <c r="H8" s="45"/>
    </row>
    <row r="9" spans="1:8" x14ac:dyDescent="0.2">
      <c r="A9" s="17" t="s">
        <v>20</v>
      </c>
      <c r="B9" s="18">
        <v>637</v>
      </c>
      <c r="C9" s="19">
        <f t="shared" si="0"/>
        <v>38.770541692026775</v>
      </c>
      <c r="D9" s="19">
        <f>379/B9*100</f>
        <v>59.49764521193093</v>
      </c>
      <c r="E9" s="19">
        <f>258/B9*100</f>
        <v>40.50235478806907</v>
      </c>
      <c r="F9" s="19">
        <f>0.230675593426659*100</f>
        <v>23.067559342665856</v>
      </c>
      <c r="G9" s="68">
        <v>40.619416319237637</v>
      </c>
      <c r="H9" s="45"/>
    </row>
    <row r="10" spans="1:8" x14ac:dyDescent="0.2">
      <c r="A10" s="17" t="s">
        <v>21</v>
      </c>
      <c r="B10" s="18">
        <v>628</v>
      </c>
      <c r="C10" s="19">
        <f t="shared" si="0"/>
        <v>38.222763237979308</v>
      </c>
      <c r="D10" s="19">
        <f>366/B10*100</f>
        <v>58.280254777070063</v>
      </c>
      <c r="E10" s="19">
        <f>262/B10*100</f>
        <v>41.719745222929937</v>
      </c>
      <c r="F10" s="19">
        <f>0.222763237979306*100</f>
        <v>22.276323797930615</v>
      </c>
      <c r="G10" s="68">
        <v>36.688505062537224</v>
      </c>
      <c r="H10" s="45"/>
    </row>
    <row r="11" spans="1:8" ht="22.5" x14ac:dyDescent="0.2">
      <c r="A11" s="17" t="s">
        <v>22</v>
      </c>
      <c r="B11" s="18">
        <v>378</v>
      </c>
      <c r="C11" s="19">
        <f t="shared" si="0"/>
        <v>23.006695069993913</v>
      </c>
      <c r="D11" s="19">
        <f>246/B11*100</f>
        <v>65.079365079365076</v>
      </c>
      <c r="E11" s="19">
        <f>132/B11*100</f>
        <v>34.920634920634917</v>
      </c>
      <c r="F11" s="19">
        <f>0.149726110772976*100</f>
        <v>14.972611077297627</v>
      </c>
      <c r="G11" s="68">
        <v>22.692078618225136</v>
      </c>
      <c r="H11" s="45"/>
    </row>
    <row r="12" spans="1:8" x14ac:dyDescent="0.2">
      <c r="A12" s="17" t="s">
        <v>5</v>
      </c>
      <c r="B12" s="66">
        <v>304</v>
      </c>
      <c r="C12" s="67">
        <f t="shared" si="0"/>
        <v>18.502738892270237</v>
      </c>
      <c r="D12" s="67">
        <f>242/B12*100</f>
        <v>79.60526315789474</v>
      </c>
      <c r="E12" s="67">
        <f>62/B12*100</f>
        <v>20.394736842105264</v>
      </c>
      <c r="F12" s="67">
        <f>0.147291539866099*100</f>
        <v>14.729153986609861</v>
      </c>
      <c r="G12" s="68">
        <v>19.654556283502085</v>
      </c>
      <c r="H12" s="45"/>
    </row>
    <row r="13" spans="1:8" x14ac:dyDescent="0.2">
      <c r="A13" s="17" t="s">
        <v>6</v>
      </c>
      <c r="B13" s="66">
        <v>131</v>
      </c>
      <c r="C13" s="67">
        <f t="shared" si="0"/>
        <v>7.9732197200243453</v>
      </c>
      <c r="D13" s="67">
        <f>27/B13*100</f>
        <v>20.610687022900763</v>
      </c>
      <c r="E13" s="67">
        <f>104/B13*100</f>
        <v>79.389312977099237</v>
      </c>
      <c r="F13" s="67">
        <f>0.0164333536214242*100</f>
        <v>1.6433353621424223</v>
      </c>
      <c r="G13" s="68">
        <v>8.1596188207266227</v>
      </c>
      <c r="H13" s="45"/>
    </row>
    <row r="14" spans="1:8" x14ac:dyDescent="0.2">
      <c r="A14" s="17" t="s">
        <v>7</v>
      </c>
      <c r="B14" s="66">
        <v>74</v>
      </c>
      <c r="C14" s="67">
        <f t="shared" si="0"/>
        <v>4.5039561777236763</v>
      </c>
      <c r="D14" s="67">
        <f>14/B14*100</f>
        <v>18.918918918918919</v>
      </c>
      <c r="E14" s="67">
        <f>60/B14*100</f>
        <v>81.081081081081081</v>
      </c>
      <c r="F14" s="67">
        <f>0.00852099817407182*100</f>
        <v>0.85209981740718199</v>
      </c>
      <c r="G14" s="68">
        <v>4.4669446098868377</v>
      </c>
      <c r="H14" s="45"/>
    </row>
    <row r="15" spans="1:8" x14ac:dyDescent="0.2">
      <c r="A15" s="17" t="s">
        <v>8</v>
      </c>
      <c r="B15" s="66">
        <v>96</v>
      </c>
      <c r="C15" s="67">
        <f t="shared" si="0"/>
        <v>5.8429701765063911</v>
      </c>
      <c r="D15" s="67">
        <f>74/B15*100</f>
        <v>77.083333333333343</v>
      </c>
      <c r="E15" s="67">
        <f>22/B15*100</f>
        <v>22.916666666666664</v>
      </c>
      <c r="F15" s="67">
        <f>0.0450395617772368*100</f>
        <v>4.5039561777236763</v>
      </c>
      <c r="G15" s="68">
        <v>5.8368076235854671</v>
      </c>
      <c r="H15" s="45"/>
    </row>
    <row r="16" spans="1:8" x14ac:dyDescent="0.2">
      <c r="A16" s="17" t="s">
        <v>9</v>
      </c>
      <c r="B16" s="66">
        <v>50</v>
      </c>
      <c r="C16" s="67">
        <f t="shared" si="0"/>
        <v>3.0432136335970785</v>
      </c>
      <c r="D16" s="67">
        <f>30/B16*100</f>
        <v>60</v>
      </c>
      <c r="E16" s="67">
        <f>20/B16*100</f>
        <v>40</v>
      </c>
      <c r="F16" s="67">
        <f>0.0182592818015825*100</f>
        <v>1.8259281801582472</v>
      </c>
      <c r="G16" s="68">
        <v>3.3948779035139967</v>
      </c>
      <c r="H16" s="45"/>
    </row>
    <row r="17" spans="1:8" x14ac:dyDescent="0.2">
      <c r="A17" s="17" t="s">
        <v>23</v>
      </c>
      <c r="B17" s="66">
        <v>41</v>
      </c>
      <c r="C17" s="67">
        <f t="shared" si="0"/>
        <v>2.4954351795496041</v>
      </c>
      <c r="D17" s="67">
        <f>5/B17*100</f>
        <v>12.195121951219512</v>
      </c>
      <c r="E17" s="67">
        <f>36/B17*100</f>
        <v>87.804878048780495</v>
      </c>
      <c r="F17" s="67">
        <f>0.00304321363359708*100</f>
        <v>0.30432136335970783</v>
      </c>
      <c r="G17" s="68">
        <v>2.7397260273972601</v>
      </c>
      <c r="H17" s="45"/>
    </row>
    <row r="18" spans="1:8" x14ac:dyDescent="0.2">
      <c r="A18" s="17" t="s">
        <v>10</v>
      </c>
      <c r="B18" s="66">
        <v>8</v>
      </c>
      <c r="C18" s="67">
        <f t="shared" si="0"/>
        <v>0.48691418137553255</v>
      </c>
      <c r="D18" s="67">
        <f>6/B18*100</f>
        <v>75</v>
      </c>
      <c r="E18" s="67">
        <f>2/B18*100</f>
        <v>25</v>
      </c>
      <c r="F18" s="67">
        <f>0.00365185636031649*100</f>
        <v>0.36518563603164944</v>
      </c>
      <c r="G18" s="68">
        <v>0.35735556879094699</v>
      </c>
      <c r="H18" s="45"/>
    </row>
    <row r="19" spans="1:8" x14ac:dyDescent="0.2">
      <c r="A19" s="17" t="s">
        <v>11</v>
      </c>
      <c r="B19" s="66">
        <v>16</v>
      </c>
      <c r="C19" s="67">
        <f t="shared" si="0"/>
        <v>0.9738283627510651</v>
      </c>
      <c r="D19" s="67">
        <f>11/B19*100</f>
        <v>68.75</v>
      </c>
      <c r="E19" s="67">
        <f>5/B19*100</f>
        <v>31.25</v>
      </c>
      <c r="F19" s="67">
        <f>0.00669506999391357*100</f>
        <v>0.66950699939135727</v>
      </c>
      <c r="G19" s="68">
        <v>0.6551518761167362</v>
      </c>
      <c r="H19" s="45"/>
    </row>
    <row r="20" spans="1:8" x14ac:dyDescent="0.2">
      <c r="A20" s="17" t="s">
        <v>12</v>
      </c>
      <c r="B20" s="66">
        <v>18</v>
      </c>
      <c r="C20" s="67">
        <f t="shared" si="0"/>
        <v>1.0955569080949483</v>
      </c>
      <c r="D20" s="67">
        <f>13/B20*100</f>
        <v>72.222222222222214</v>
      </c>
      <c r="E20" s="67">
        <f>5/B20*100</f>
        <v>27.777777777777779</v>
      </c>
      <c r="F20" s="67">
        <f>0.0079123554473524*100</f>
        <v>0.79123554473524049</v>
      </c>
      <c r="G20" s="68">
        <v>0.29779630732578916</v>
      </c>
      <c r="H20" s="45"/>
    </row>
    <row r="21" spans="1:8" x14ac:dyDescent="0.2">
      <c r="A21" s="17" t="s">
        <v>13</v>
      </c>
      <c r="B21" s="18"/>
      <c r="C21" s="19"/>
      <c r="D21" s="19"/>
      <c r="E21" s="19"/>
      <c r="F21" s="19"/>
      <c r="G21" s="54"/>
      <c r="H21" s="45"/>
    </row>
    <row r="22" spans="1:8" x14ac:dyDescent="0.2">
      <c r="A22" s="17" t="s">
        <v>14</v>
      </c>
      <c r="B22" s="18"/>
      <c r="C22" s="19"/>
      <c r="D22" s="19"/>
      <c r="E22" s="19"/>
      <c r="F22" s="19"/>
      <c r="H22" s="45"/>
    </row>
    <row r="23" spans="1:8" x14ac:dyDescent="0.2">
      <c r="A23" s="17" t="s">
        <v>15</v>
      </c>
      <c r="B23" s="18"/>
      <c r="C23" s="19"/>
      <c r="D23" s="19"/>
      <c r="E23" s="19"/>
      <c r="F23" s="19"/>
    </row>
    <row r="24" spans="1:8" x14ac:dyDescent="0.2">
      <c r="A24" s="17" t="s">
        <v>16</v>
      </c>
      <c r="B24" s="18"/>
      <c r="C24" s="19"/>
      <c r="D24" s="19"/>
      <c r="E24" s="19"/>
      <c r="F24" s="19"/>
    </row>
    <row r="25" spans="1:8" x14ac:dyDescent="0.2">
      <c r="A25" s="57" t="s">
        <v>18</v>
      </c>
      <c r="B25" s="58"/>
      <c r="C25" s="58"/>
      <c r="D25" s="59"/>
      <c r="E25" s="59"/>
      <c r="F25" s="59"/>
    </row>
    <row r="26" spans="1:8" x14ac:dyDescent="0.2">
      <c r="A26" s="57"/>
      <c r="B26" s="63"/>
      <c r="C26" s="63"/>
      <c r="D26" s="64"/>
      <c r="E26" s="64"/>
      <c r="F26" s="64"/>
    </row>
    <row r="27" spans="1:8" s="62" customFormat="1" x14ac:dyDescent="0.2">
      <c r="A27" s="1" t="s">
        <v>45</v>
      </c>
      <c r="B27" s="18"/>
      <c r="C27" s="19"/>
      <c r="D27" s="19"/>
      <c r="E27" s="60"/>
      <c r="F27" s="61" t="s">
        <v>53</v>
      </c>
    </row>
    <row r="28" spans="1:8" x14ac:dyDescent="0.2">
      <c r="A28" s="20" t="s">
        <v>17</v>
      </c>
    </row>
    <row r="29" spans="1:8" s="27" customFormat="1" ht="21" customHeight="1" x14ac:dyDescent="0.2">
      <c r="A29" s="26" t="s">
        <v>58</v>
      </c>
    </row>
    <row r="30" spans="1:8" x14ac:dyDescent="0.2">
      <c r="A30" s="21" t="s">
        <v>30</v>
      </c>
    </row>
    <row r="31" spans="1:8" x14ac:dyDescent="0.2">
      <c r="A31" s="2" t="s">
        <v>46</v>
      </c>
    </row>
    <row r="32" spans="1:8" x14ac:dyDescent="0.2">
      <c r="A32" s="17"/>
      <c r="B32" s="18"/>
      <c r="C32" s="19"/>
      <c r="D32" s="19"/>
      <c r="E32" s="19"/>
    </row>
    <row r="33" spans="1:5" x14ac:dyDescent="0.2">
      <c r="A33" s="17"/>
      <c r="B33" s="18"/>
      <c r="C33" s="19"/>
      <c r="D33" s="19"/>
      <c r="E33" s="19"/>
    </row>
    <row r="34" spans="1:5" x14ac:dyDescent="0.2">
      <c r="A34" s="17"/>
      <c r="B34" s="18"/>
      <c r="C34" s="19"/>
      <c r="D34" s="19"/>
      <c r="E34" s="19"/>
    </row>
    <row r="35" spans="1:5" x14ac:dyDescent="0.2">
      <c r="A35" s="17"/>
      <c r="B35" s="18"/>
      <c r="C35" s="19"/>
      <c r="D35" s="19"/>
      <c r="E35" s="19"/>
    </row>
    <row r="36" spans="1:5" x14ac:dyDescent="0.2">
      <c r="A36" s="22"/>
      <c r="B36" s="23"/>
      <c r="C36" s="24"/>
      <c r="D36" s="24"/>
      <c r="E36" s="24"/>
    </row>
    <row r="37" spans="1:5" x14ac:dyDescent="0.2">
      <c r="A37" s="17"/>
      <c r="B37" s="18"/>
      <c r="C37" s="19"/>
      <c r="D37" s="19"/>
      <c r="E37" s="19"/>
    </row>
    <row r="38" spans="1:5" x14ac:dyDescent="0.2">
      <c r="A38" s="17"/>
      <c r="B38" s="18"/>
      <c r="C38" s="19"/>
      <c r="D38" s="19"/>
      <c r="E38" s="19"/>
    </row>
    <row r="39" spans="1:5" x14ac:dyDescent="0.2">
      <c r="A39" s="17"/>
      <c r="B39" s="18"/>
      <c r="C39" s="19"/>
      <c r="D39" s="19"/>
      <c r="E39" s="19"/>
    </row>
    <row r="40" spans="1:5" x14ac:dyDescent="0.2">
      <c r="A40" s="17"/>
      <c r="B40" s="18"/>
      <c r="C40" s="19"/>
      <c r="D40" s="19"/>
      <c r="E40" s="19"/>
    </row>
    <row r="41" spans="1:5" x14ac:dyDescent="0.2">
      <c r="A41" s="17"/>
      <c r="B41" s="18"/>
      <c r="C41" s="19"/>
      <c r="D41" s="19"/>
      <c r="E41" s="19"/>
    </row>
    <row r="42" spans="1:5" x14ac:dyDescent="0.2">
      <c r="A42" s="17"/>
      <c r="B42" s="25"/>
      <c r="C42" s="8"/>
      <c r="D42" s="19"/>
      <c r="E42" s="19"/>
    </row>
    <row r="43" spans="1:5" x14ac:dyDescent="0.2">
      <c r="A43" s="17"/>
      <c r="B43" s="18"/>
      <c r="C43" s="19"/>
      <c r="D43" s="19"/>
      <c r="E43" s="19"/>
    </row>
    <row r="44" spans="1:5" x14ac:dyDescent="0.2">
      <c r="A44" s="17"/>
      <c r="B44" s="18"/>
      <c r="C44" s="19"/>
      <c r="D44" s="19"/>
      <c r="E44" s="19"/>
    </row>
    <row r="45" spans="1:5" x14ac:dyDescent="0.2">
      <c r="A45" s="17"/>
      <c r="B45" s="18"/>
      <c r="C45" s="19"/>
      <c r="D45" s="19"/>
      <c r="E45" s="19"/>
    </row>
    <row r="46" spans="1:5" x14ac:dyDescent="0.2">
      <c r="A46" s="17"/>
      <c r="B46" s="18"/>
      <c r="C46" s="8"/>
      <c r="D46" s="19"/>
      <c r="E46" s="19"/>
    </row>
    <row r="47" spans="1:5" x14ac:dyDescent="0.2">
      <c r="A47" s="17"/>
      <c r="B47" s="18"/>
      <c r="C47" s="19"/>
      <c r="D47" s="19"/>
      <c r="E47" s="19"/>
    </row>
    <row r="48" spans="1:5" x14ac:dyDescent="0.2">
      <c r="A48" s="17"/>
      <c r="B48" s="18"/>
      <c r="C48" s="19"/>
      <c r="D48" s="19"/>
      <c r="E48" s="19"/>
    </row>
    <row r="49" spans="1:5" x14ac:dyDescent="0.2">
      <c r="A49" s="17"/>
      <c r="B49" s="18"/>
      <c r="C49" s="19"/>
      <c r="D49" s="19"/>
      <c r="E49" s="19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C1890770-D9AE-4CE0-B158-12DC87A123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4.08 Notice</vt:lpstr>
      <vt:lpstr>4.08 Graphique 1</vt:lpstr>
      <vt:lpstr>4.08 Tableau 2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;4.12</dc:title>
  <dc:creator>DEPP-MENJ - Ministère de l'Education nationale et de la Jeunesse;Direction de l'évaluation de la prospective et de la performance</dc:creator>
  <cp:lastModifiedBy>Santa Susini</cp:lastModifiedBy>
  <cp:lastPrinted>2024-01-11T14:39:41Z</cp:lastPrinted>
  <dcterms:created xsi:type="dcterms:W3CDTF">2011-03-01T15:48:32Z</dcterms:created>
  <dcterms:modified xsi:type="dcterms:W3CDTF">2024-01-11T14:39:56Z</dcterms:modified>
  <cp:contentStatus>Publié</cp:contentStatus>
</cp:coreProperties>
</file>