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susini\Nextcloud2\Stats corses\2023\VU\"/>
    </mc:Choice>
  </mc:AlternateContent>
  <bookViews>
    <workbookView xWindow="0" yWindow="0" windowWidth="25200" windowHeight="9225" activeTab="2"/>
  </bookViews>
  <sheets>
    <sheet name="7.05 Notice" sheetId="8" r:id="rId1"/>
    <sheet name="7.05 Graphique 1" sheetId="7" r:id="rId2"/>
    <sheet name="7.05 Tableau 2" sheetId="2" r:id="rId3"/>
    <sheet name="7.05 Tableau 3" sheetId="9" r:id="rId4"/>
  </sheets>
  <calcPr calcId="162913" refMode="R1C1"/>
</workbook>
</file>

<file path=xl/calcChain.xml><?xml version="1.0" encoding="utf-8"?>
<calcChain xmlns="http://schemas.openxmlformats.org/spreadsheetml/2006/main">
  <c r="C8" i="9" l="1"/>
  <c r="E8" i="9"/>
  <c r="F8" i="9"/>
  <c r="G8" i="9"/>
  <c r="C9" i="9"/>
  <c r="E9" i="9"/>
  <c r="F9" i="9"/>
  <c r="G9" i="9"/>
  <c r="C11" i="9"/>
  <c r="E11" i="9"/>
  <c r="F11" i="9"/>
  <c r="G11" i="9"/>
  <c r="C12" i="9"/>
  <c r="E12" i="9"/>
  <c r="F12" i="9"/>
  <c r="G12" i="9"/>
  <c r="E13" i="9"/>
  <c r="F13" i="9"/>
  <c r="G13" i="9" s="1"/>
  <c r="B15" i="9"/>
  <c r="C15" i="9"/>
  <c r="D15" i="9"/>
  <c r="E15" i="9" s="1"/>
  <c r="F15" i="9"/>
  <c r="G15" i="9"/>
  <c r="C21" i="9"/>
  <c r="C22" i="9"/>
  <c r="C24" i="9"/>
  <c r="C25" i="9"/>
  <c r="B28" i="9"/>
  <c r="C28" i="9" s="1"/>
  <c r="B40" i="9"/>
  <c r="C40" i="9"/>
  <c r="J23" i="2" l="1"/>
  <c r="J17" i="2" l="1"/>
  <c r="J11" i="2"/>
  <c r="G9" i="7" l="1"/>
  <c r="A3" i="2" l="1"/>
  <c r="A3" i="7"/>
  <c r="J21" i="2" l="1"/>
  <c r="J22" i="2"/>
  <c r="G16" i="2"/>
  <c r="F16" i="2"/>
  <c r="J16" i="2" s="1"/>
  <c r="I10" i="2"/>
  <c r="F10" i="2"/>
  <c r="G10" i="2"/>
  <c r="J10" i="2" s="1"/>
  <c r="G15" i="2"/>
  <c r="F15" i="2"/>
  <c r="J15" i="2" s="1"/>
  <c r="G9" i="2"/>
  <c r="J9" i="2" s="1"/>
  <c r="F9" i="2"/>
  <c r="J19" i="2"/>
  <c r="J20" i="2"/>
  <c r="G14" i="2"/>
  <c r="F14" i="2"/>
  <c r="J14" i="2" s="1"/>
  <c r="G8" i="2"/>
  <c r="F8" i="2"/>
  <c r="I13" i="2"/>
  <c r="G13" i="2"/>
  <c r="J13" i="2" s="1"/>
  <c r="F13" i="2"/>
  <c r="G7" i="2"/>
  <c r="F7" i="2"/>
  <c r="J18" i="2"/>
  <c r="G12" i="2"/>
  <c r="F12" i="2"/>
  <c r="J12" i="2" s="1"/>
  <c r="G6" i="2"/>
  <c r="F6" i="2"/>
  <c r="J6" i="2" s="1"/>
  <c r="J8" i="2" l="1"/>
  <c r="J7" i="2"/>
  <c r="C9" i="7"/>
  <c r="D9" i="7"/>
  <c r="E9" i="7"/>
  <c r="F9" i="7"/>
  <c r="B9" i="7"/>
</calcChain>
</file>

<file path=xl/sharedStrings.xml><?xml version="1.0" encoding="utf-8"?>
<sst xmlns="http://schemas.openxmlformats.org/spreadsheetml/2006/main" count="96" uniqueCount="64">
  <si>
    <t>Droit, sciences politiques</t>
  </si>
  <si>
    <t>Sciences économiques</t>
  </si>
  <si>
    <t>AES</t>
  </si>
  <si>
    <t>Lettres</t>
  </si>
  <si>
    <t>Sciences</t>
  </si>
  <si>
    <t>Ensemble</t>
  </si>
  <si>
    <t>Médecine, pharmacie</t>
  </si>
  <si>
    <t>Licences générales</t>
  </si>
  <si>
    <t>Total général</t>
  </si>
  <si>
    <t>Masters</t>
  </si>
  <si>
    <t>Staps</t>
  </si>
  <si>
    <t>Doctorats (y c. HDR)</t>
  </si>
  <si>
    <t>Source : SIES-MESR, Système d'information SISE</t>
  </si>
  <si>
    <t>Sommaire</t>
  </si>
  <si>
    <t>Précisions</t>
  </si>
  <si>
    <r>
      <t>Diplômes concernés</t>
    </r>
    <r>
      <rPr>
        <sz val="8"/>
        <color rgb="FF000000"/>
        <rFont val="Arial"/>
        <family val="2"/>
      </rPr>
      <t xml:space="preserve"> – Diplômes nationaux délivrés par les universités (hors diplômes d’État pour la santé).</t>
    </r>
  </si>
  <si>
    <r>
      <t>Université, cursus licence-master-doctorat (LMD), MEEF, Inspé</t>
    </r>
    <r>
      <rPr>
        <sz val="8"/>
        <color rgb="FF000000"/>
        <rFont val="Arial"/>
        <family val="2"/>
      </rPr>
      <t xml:space="preserve"> - Voir « Glossaire ».</t>
    </r>
  </si>
  <si>
    <t>Source</t>
  </si>
  <si>
    <t>SIES- MESR,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</si>
  <si>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</si>
  <si>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</si>
  <si>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</si>
  <si>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</si>
  <si>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</si>
  <si>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</si>
  <si>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Nombre de diplômes délivrés en licences, master et doctorat délivrés par année</t>
  </si>
  <si>
    <t xml:space="preserve">[2] Évolution du nombre des principaux diplômes de l'enseignement supérieur universitaire </t>
  </si>
  <si>
    <t>► Champ : Région Corse</t>
  </si>
  <si>
    <t xml:space="preserve">Licences </t>
  </si>
  <si>
    <t xml:space="preserve">Masters </t>
  </si>
  <si>
    <t>Actualisé le</t>
  </si>
  <si>
    <t>Repères statistiques corses</t>
  </si>
  <si>
    <t>Publication annuelle de la division de la prospective et des statistiques académiques (DPSA) de l'Académie de Corse.</t>
  </si>
  <si>
    <t>https://www.ac-corse.fr/l-academie-en-chiffres-123583</t>
  </si>
  <si>
    <t>7.05 Les diplômes universitaires : évolution</t>
  </si>
  <si>
    <t>RERS 7.05 Les diplômes universitaires : évolution</t>
  </si>
  <si>
    <r>
      <rPr>
        <b/>
        <sz val="10"/>
        <rFont val="Arial"/>
        <family val="2"/>
      </rPr>
      <t>1.</t>
    </r>
    <r>
      <rPr>
        <sz val="10"/>
        <rFont val="Arial"/>
        <family val="2"/>
      </rPr>
      <t xml:space="preserve"> A partir de la session 2020, il n'y a plus que des masters recherche.</t>
    </r>
  </si>
  <si>
    <t>RERS 2023 SISE</t>
  </si>
  <si>
    <t>RERS 2023</t>
  </si>
  <si>
    <t>DPSA, RSC 2023</t>
  </si>
  <si>
    <t>[1] Principaux diplômes universitaires délivrés à la session 2020</t>
  </si>
  <si>
    <t>[3] Principaux diplômes universitaires délivrés à la session 2020</t>
  </si>
  <si>
    <t>Source : SIES-MESR / Système d'information SISE</t>
  </si>
  <si>
    <r>
      <rPr>
        <sz val="8"/>
        <rFont val="UniversLTStd-BoldCn"/>
      </rPr>
      <t>Sur le contour des établissements expérimentaux,</t>
    </r>
    <r>
      <rPr>
        <b/>
        <sz val="8"/>
        <rFont val="UniversLTStd-BoldCn"/>
      </rPr>
      <t xml:space="preserve"> </t>
    </r>
    <r>
      <rPr>
        <sz val="8"/>
        <rFont val="UniversLTStd-BoldCn"/>
      </rPr>
      <t>incluant des établissements partenaires ou composantes de ces nouveaux regroupements en plus du contour universitaire historique présenté ici, 363 766 diplômes ont été délivrés en tout, soit 3 600 diplômes supplémentaires ; 8 sur 10 sont des masters.</t>
    </r>
  </si>
  <si>
    <r>
      <t xml:space="preserve">Note : </t>
    </r>
    <r>
      <rPr>
        <sz val="8"/>
        <rFont val="UniversLTStd-BoldCn"/>
      </rPr>
      <t>Diplômes de la session 2020 non mentionnés dans le tableau</t>
    </r>
    <r>
      <rPr>
        <sz val="8"/>
        <rFont val="UniversLTStd-Cn"/>
      </rPr>
      <t xml:space="preserve"> - La capacité en droit (356 diplômés), le diplôme d’accès aux études universitaires (DAEU) (4 907 diplômés), les magistères (324 diplômés), les diplômes d’études universitaires scientifiques et techniques (DEUST) (1 033 diplômés), etc. Les diplômes d’IUP, les maîtrises, les DEA 3t DESS ont disparu en 2009. Les DUT apparaissent en 7.18 et 7.19, les diplômes d’ingénieurs en 7.23.</t>
    </r>
  </si>
  <si>
    <t>► Champ : France métropolitaine + DROM.</t>
  </si>
  <si>
    <t>Total</t>
  </si>
  <si>
    <t>Médecine, pharmacie, odontologie</t>
  </si>
  <si>
    <t>Lettres, langues et sciences humaines</t>
  </si>
  <si>
    <t>Économie, gestion et administration économique et sociale</t>
  </si>
  <si>
    <t>Part des femmes (%)</t>
  </si>
  <si>
    <t>Effectifs</t>
  </si>
  <si>
    <t>HDR</t>
  </si>
  <si>
    <t>Doctorat</t>
  </si>
  <si>
    <t>Doctorats LMD</t>
  </si>
  <si>
    <r>
      <rPr>
        <b/>
        <sz val="8"/>
        <rFont val="Arial"/>
        <family val="2"/>
      </rPr>
      <t>1.</t>
    </r>
    <r>
      <rPr>
        <sz val="8"/>
        <rFont val="Arial"/>
        <family val="2"/>
      </rPr>
      <t xml:space="preserve"> A partir de la session 2020, il n'y a plus de masters recherche.</t>
    </r>
  </si>
  <si>
    <t>STAPS</t>
  </si>
  <si>
    <t>Administration économique et sociale</t>
  </si>
  <si>
    <t>Économie, gestion</t>
  </si>
  <si>
    <t>Masters LMD</t>
  </si>
  <si>
    <t>Total licences</t>
  </si>
  <si>
    <t>Licences professionnelles</t>
  </si>
  <si>
    <t>Licences LMD</t>
  </si>
  <si>
    <t>RERS 7.05 Les diplômes universitaires par discipline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</si>
</sst>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55">
    <font>
      <sz val="10"/>
      <name val="Arial"/>
    </font>
    <font>
      <sz val="10"/>
      <name val="Arial"/>
      <family val="2"/>
    </font>
    <font>
      <b/>
      <sz val="8"/>
      <name val="Arial"/>
      <family val="2"/>
    </font>
    <font>
      <sz val="8"/>
      <name val="Arial"/>
      <family val="2"/>
    </font>
    <font>
      <b/>
      <sz val="11"/>
      <name val="Arial"/>
      <family val="2"/>
    </font>
    <font>
      <b/>
      <sz val="9"/>
      <name val="Arial"/>
      <family val="2"/>
    </font>
    <font>
      <sz val="10"/>
      <color indexed="9"/>
      <name val="Arial"/>
      <family val="2"/>
    </font>
    <font>
      <b/>
      <sz val="8"/>
      <color indexed="12"/>
      <name val="Arial"/>
      <family val="2"/>
    </font>
    <font>
      <sz val="10"/>
      <name val="Arial"/>
      <family val="2"/>
    </font>
    <font>
      <sz val="10"/>
      <name val="MS Sans Serif"/>
      <family val="2"/>
    </font>
    <font>
      <b/>
      <sz val="18"/>
      <color indexed="56"/>
      <name val="Cambria"/>
      <family val="2"/>
    </font>
    <font>
      <b/>
      <sz val="10"/>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
      <b/>
      <sz val="15"/>
      <color theme="3"/>
      <name val="Calibri"/>
      <family val="2"/>
      <scheme val="minor"/>
    </font>
    <font>
      <sz val="10"/>
      <color theme="3" tint="0.39997558519241921"/>
      <name val="Arial"/>
      <family val="2"/>
    </font>
    <font>
      <b/>
      <sz val="10"/>
      <color indexed="12"/>
      <name val="Arial"/>
      <family val="2"/>
    </font>
    <font>
      <b/>
      <sz val="8"/>
      <name val="UniversLTStd-BoldCn"/>
    </font>
    <font>
      <sz val="8"/>
      <name val="UniversLTStd-BoldCn"/>
    </font>
    <font>
      <sz val="8"/>
      <name val="UniversLTStd-Cn"/>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indexed="9"/>
      </left>
      <right style="thin">
        <color indexed="9"/>
      </right>
      <top/>
      <bottom style="medium">
        <color theme="3" tint="0.39994506668294322"/>
      </bottom>
      <diagonal/>
    </border>
    <border>
      <left style="thin">
        <color indexed="9"/>
      </left>
      <right style="thin">
        <color indexed="9"/>
      </right>
      <top/>
      <bottom/>
      <diagonal/>
    </border>
    <border>
      <left/>
      <right/>
      <top style="thin">
        <color theme="0"/>
      </top>
      <bottom/>
      <diagonal/>
    </border>
    <border>
      <left style="thin">
        <color indexed="9"/>
      </left>
      <right style="thin">
        <color indexed="9"/>
      </right>
      <top style="thin">
        <color indexed="8"/>
      </top>
      <bottom/>
      <diagonal/>
    </border>
    <border>
      <left style="thin">
        <color indexed="9"/>
      </left>
      <right style="thin">
        <color indexed="9"/>
      </right>
      <top/>
      <bottom style="thin">
        <color indexed="9"/>
      </bottom>
      <diagonal/>
    </border>
    <border>
      <left style="thin">
        <color indexed="9"/>
      </left>
      <right/>
      <top/>
      <bottom/>
      <diagonal/>
    </border>
    <border>
      <left style="thin">
        <color indexed="9"/>
      </left>
      <right style="thin">
        <color indexed="9"/>
      </right>
      <top/>
      <bottom style="medium">
        <color theme="4"/>
      </bottom>
      <diagonal/>
    </border>
    <border>
      <left/>
      <right style="thin">
        <color indexed="9"/>
      </right>
      <top/>
      <bottom style="thin">
        <color indexed="9"/>
      </bottom>
      <diagonal/>
    </border>
    <border>
      <left style="thin">
        <color indexed="9"/>
      </left>
      <right/>
      <top/>
      <bottom style="thin">
        <color indexed="9"/>
      </bottom>
      <diagonal/>
    </border>
  </borders>
  <cellStyleXfs count="83">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3" fillId="3" borderId="0" applyNumberFormat="0" applyBorder="0" applyAlignment="0" applyProtection="0"/>
    <xf numFmtId="0" fontId="3" fillId="16" borderId="1"/>
    <xf numFmtId="0" fontId="14" fillId="17" borderId="2" applyNumberFormat="0" applyAlignment="0" applyProtection="0"/>
    <xf numFmtId="0" fontId="3" fillId="0" borderId="3"/>
    <xf numFmtId="0" fontId="15" fillId="18" borderId="5" applyNumberFormat="0" applyAlignment="0" applyProtection="0"/>
    <xf numFmtId="0" fontId="16" fillId="19" borderId="0">
      <alignment horizontal="center"/>
    </xf>
    <xf numFmtId="0" fontId="17" fillId="19" borderId="0">
      <alignment horizontal="center" vertical="center"/>
    </xf>
    <xf numFmtId="0" fontId="8" fillId="20" borderId="0">
      <alignment horizontal="center" wrapText="1"/>
    </xf>
    <xf numFmtId="0" fontId="7" fillId="19" borderId="0">
      <alignment horizontal="center"/>
    </xf>
    <xf numFmtId="167" fontId="18" fillId="0" borderId="0" applyFont="0" applyFill="0" applyBorder="0" applyAlignment="0" applyProtection="0"/>
    <xf numFmtId="168" fontId="8"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0" fontId="19" fillId="21" borderId="1" applyBorder="0">
      <protection locked="0"/>
    </xf>
    <xf numFmtId="0" fontId="20" fillId="0" borderId="0" applyNumberFormat="0" applyFill="0" applyBorder="0" applyAlignment="0" applyProtection="0"/>
    <xf numFmtId="0" fontId="21" fillId="19" borderId="3">
      <alignment horizontal="left"/>
    </xf>
    <xf numFmtId="0" fontId="22" fillId="19" borderId="0">
      <alignment horizontal="left"/>
    </xf>
    <xf numFmtId="0" fontId="23" fillId="4" borderId="0" applyNumberFormat="0" applyBorder="0" applyAlignment="0" applyProtection="0"/>
    <xf numFmtId="0" fontId="24" fillId="22" borderId="0">
      <alignment horizontal="right" vertical="top" textRotation="90" wrapText="1"/>
    </xf>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7" borderId="2" applyNumberFormat="0" applyAlignment="0" applyProtection="0"/>
    <xf numFmtId="0" fontId="11" fillId="20" borderId="0">
      <alignment horizontal="center"/>
    </xf>
    <xf numFmtId="0" fontId="3" fillId="19" borderId="9">
      <alignment wrapText="1"/>
    </xf>
    <xf numFmtId="0" fontId="30" fillId="19" borderId="10"/>
    <xf numFmtId="0" fontId="30" fillId="19" borderId="11"/>
    <xf numFmtId="0" fontId="3" fillId="19" borderId="12">
      <alignment horizontal="center" wrapText="1"/>
    </xf>
    <xf numFmtId="0" fontId="41" fillId="0" borderId="0" applyNumberFormat="0" applyFill="0" applyBorder="0" applyAlignment="0" applyProtection="0"/>
    <xf numFmtId="0" fontId="42" fillId="0" borderId="0" applyNumberFormat="0" applyFill="0" applyBorder="0" applyAlignment="0" applyProtection="0"/>
    <xf numFmtId="0" fontId="31" fillId="0" borderId="4" applyNumberFormat="0" applyFill="0" applyAlignment="0" applyProtection="0"/>
    <xf numFmtId="0" fontId="8" fillId="0" borderId="0" applyFont="0" applyFill="0" applyBorder="0" applyAlignment="0" applyProtection="0"/>
    <xf numFmtId="0" fontId="32" fillId="23" borderId="0" applyNumberFormat="0" applyBorder="0" applyAlignment="0" applyProtection="0"/>
    <xf numFmtId="0" fontId="33" fillId="0" borderId="0"/>
    <xf numFmtId="0" fontId="40" fillId="0" borderId="0"/>
    <xf numFmtId="0" fontId="8" fillId="0" borderId="0"/>
    <xf numFmtId="0" fontId="12" fillId="0" borderId="0"/>
    <xf numFmtId="0" fontId="8" fillId="0" borderId="0"/>
    <xf numFmtId="0" fontId="8" fillId="0" borderId="0"/>
    <xf numFmtId="0" fontId="12" fillId="0" borderId="0"/>
    <xf numFmtId="0" fontId="9" fillId="0" borderId="0"/>
    <xf numFmtId="0" fontId="34" fillId="17" borderId="13"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NumberFormat="0" applyFont="0" applyFill="0" applyBorder="0" applyAlignment="0" applyProtection="0"/>
    <xf numFmtId="0" fontId="3" fillId="19" borderId="3"/>
    <xf numFmtId="0" fontId="17" fillId="19" borderId="0">
      <alignment horizontal="right"/>
    </xf>
    <xf numFmtId="0" fontId="35" fillId="24" borderId="0">
      <alignment horizontal="center"/>
    </xf>
    <xf numFmtId="0" fontId="36" fillId="20" borderId="0"/>
    <xf numFmtId="0" fontId="37" fillId="22" borderId="14">
      <alignment horizontal="left" vertical="top" wrapText="1"/>
    </xf>
    <xf numFmtId="0" fontId="37" fillId="22" borderId="15">
      <alignment horizontal="left" vertical="top"/>
    </xf>
    <xf numFmtId="37" fontId="38" fillId="0" borderId="0"/>
    <xf numFmtId="0" fontId="16" fillId="19" borderId="0">
      <alignment horizontal="center"/>
    </xf>
    <xf numFmtId="0" fontId="10" fillId="0" borderId="0" applyNumberFormat="0" applyFill="0" applyBorder="0" applyAlignment="0" applyProtection="0"/>
    <xf numFmtId="0" fontId="2" fillId="19" borderId="0"/>
    <xf numFmtId="0" fontId="39" fillId="0" borderId="0" applyNumberFormat="0" applyFill="0" applyBorder="0" applyAlignment="0" applyProtection="0"/>
    <xf numFmtId="0" fontId="1" fillId="0" borderId="0"/>
    <xf numFmtId="0" fontId="49" fillId="0" borderId="16" applyNumberFormat="0" applyFill="0" applyAlignment="0" applyProtection="0"/>
    <xf numFmtId="0" fontId="1" fillId="0" borderId="0"/>
  </cellStyleXfs>
  <cellXfs count="120">
    <xf numFmtId="0" fontId="0" fillId="0" borderId="0" xfId="0"/>
    <xf numFmtId="0" fontId="0" fillId="0" borderId="0" xfId="0" applyBorder="1"/>
    <xf numFmtId="0" fontId="2" fillId="0" borderId="0" xfId="0" applyFont="1" applyBorder="1"/>
    <xf numFmtId="0" fontId="5" fillId="0" borderId="0" xfId="0" applyFont="1"/>
    <xf numFmtId="0" fontId="3" fillId="0" borderId="0" xfId="60" applyFont="1"/>
    <xf numFmtId="0" fontId="2" fillId="0" borderId="0" xfId="60" applyFont="1" applyFill="1" applyBorder="1" applyAlignment="1"/>
    <xf numFmtId="164" fontId="3" fillId="0" borderId="0" xfId="62" applyNumberFormat="1" applyFont="1" applyAlignment="1">
      <alignment horizontal="right"/>
    </xf>
    <xf numFmtId="164" fontId="0" fillId="0" borderId="0" xfId="0" applyNumberFormat="1"/>
    <xf numFmtId="1" fontId="0" fillId="0" borderId="0" xfId="0" applyNumberFormat="1"/>
    <xf numFmtId="0" fontId="43" fillId="0" borderId="0" xfId="80" applyFont="1"/>
    <xf numFmtId="0" fontId="1" fillId="0" borderId="0" xfId="80"/>
    <xf numFmtId="0" fontId="44" fillId="0" borderId="0" xfId="80" applyFont="1" applyAlignment="1">
      <alignment vertical="center" wrapText="1"/>
    </xf>
    <xf numFmtId="0" fontId="1" fillId="0" borderId="0" xfId="80" applyFont="1"/>
    <xf numFmtId="0" fontId="45" fillId="0" borderId="0" xfId="80" applyFont="1" applyFill="1" applyAlignment="1">
      <alignment vertical="center" wrapText="1"/>
    </xf>
    <xf numFmtId="0" fontId="5" fillId="0" borderId="0" xfId="80" applyFont="1" applyAlignment="1">
      <alignment wrapText="1"/>
    </xf>
    <xf numFmtId="0" fontId="45" fillId="0" borderId="0" xfId="80" applyFont="1" applyFill="1" applyAlignment="1">
      <alignment vertical="center"/>
    </xf>
    <xf numFmtId="0" fontId="46" fillId="0" borderId="0" xfId="80" applyFont="1" applyAlignment="1">
      <alignment horizontal="justify" vertical="center" wrapText="1"/>
    </xf>
    <xf numFmtId="0" fontId="45" fillId="0" borderId="0" xfId="80" applyFont="1" applyAlignment="1">
      <alignment vertical="center" wrapText="1"/>
    </xf>
    <xf numFmtId="0" fontId="48" fillId="0" borderId="0" xfId="80" applyFont="1" applyAlignment="1">
      <alignment vertical="center" wrapText="1"/>
    </xf>
    <xf numFmtId="0" fontId="3" fillId="0" borderId="0" xfId="80" applyFont="1" applyAlignment="1">
      <alignment wrapText="1"/>
    </xf>
    <xf numFmtId="0" fontId="3" fillId="0" borderId="0" xfId="80" applyFont="1"/>
    <xf numFmtId="0" fontId="4" fillId="0" borderId="0" xfId="0" applyFont="1"/>
    <xf numFmtId="171" fontId="43" fillId="0" borderId="0" xfId="57" applyNumberFormat="1" applyFont="1" applyAlignment="1">
      <alignment horizontal="right" wrapText="1"/>
    </xf>
    <xf numFmtId="14" fontId="43" fillId="0" borderId="0" xfId="57" applyNumberFormat="1" applyFont="1" applyAlignment="1">
      <alignment horizontal="right" wrapText="1"/>
    </xf>
    <xf numFmtId="0" fontId="49" fillId="0" borderId="16" xfId="81"/>
    <xf numFmtId="0" fontId="8" fillId="0" borderId="0" xfId="57"/>
    <xf numFmtId="0" fontId="1" fillId="0" borderId="0" xfId="80" applyFont="1" applyAlignment="1">
      <alignment horizontal="left" vertical="center" wrapText="1"/>
    </xf>
    <xf numFmtId="0" fontId="41" fillId="0" borderId="0" xfId="50" applyAlignment="1" applyProtection="1">
      <alignment vertical="center" wrapText="1"/>
    </xf>
    <xf numFmtId="0" fontId="11" fillId="0" borderId="0" xfId="0" applyFont="1" applyAlignment="1">
      <alignment vertical="center" wrapText="1"/>
    </xf>
    <xf numFmtId="0" fontId="11" fillId="0" borderId="18" xfId="0" applyFont="1" applyFill="1" applyBorder="1" applyAlignment="1">
      <alignment horizontal="right" vertical="center" wrapText="1"/>
    </xf>
    <xf numFmtId="0" fontId="11" fillId="0" borderId="11" xfId="0" applyFont="1" applyFill="1" applyBorder="1" applyAlignment="1">
      <alignment horizontal="right" vertical="center" wrapText="1"/>
    </xf>
    <xf numFmtId="0" fontId="0" fillId="0" borderId="0" xfId="0" applyAlignment="1">
      <alignment vertical="center"/>
    </xf>
    <xf numFmtId="0" fontId="11" fillId="0" borderId="0" xfId="0" applyFont="1" applyAlignment="1">
      <alignment vertical="center"/>
    </xf>
    <xf numFmtId="0" fontId="1" fillId="0" borderId="0" xfId="0" applyFont="1" applyAlignment="1">
      <alignment vertical="center"/>
    </xf>
    <xf numFmtId="0" fontId="11" fillId="0" borderId="11" xfId="0" applyFont="1" applyFill="1" applyBorder="1" applyAlignment="1">
      <alignment horizontal="right" vertical="center"/>
    </xf>
    <xf numFmtId="0" fontId="1" fillId="0" borderId="17" xfId="0" applyFont="1" applyFill="1" applyBorder="1" applyAlignment="1">
      <alignment horizontal="right" vertical="center"/>
    </xf>
    <xf numFmtId="0" fontId="11" fillId="0" borderId="0" xfId="0" applyFont="1" applyBorder="1" applyAlignment="1">
      <alignment vertical="center"/>
    </xf>
    <xf numFmtId="3" fontId="1" fillId="0" borderId="0" xfId="0" applyNumberFormat="1" applyFont="1" applyAlignment="1">
      <alignment vertical="center"/>
    </xf>
    <xf numFmtId="0" fontId="50" fillId="0" borderId="0" xfId="0" applyFont="1" applyBorder="1" applyAlignment="1">
      <alignment vertical="center"/>
    </xf>
    <xf numFmtId="0" fontId="1" fillId="0" borderId="0" xfId="0" applyFont="1" applyBorder="1" applyAlignment="1">
      <alignment vertical="center"/>
    </xf>
    <xf numFmtId="3" fontId="1" fillId="0" borderId="0" xfId="0" applyNumberFormat="1" applyFont="1" applyBorder="1" applyAlignment="1">
      <alignment vertical="center"/>
    </xf>
    <xf numFmtId="0" fontId="50" fillId="0" borderId="11" xfId="0" applyFon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165" fontId="1" fillId="0" borderId="0" xfId="0" applyNumberFormat="1" applyFont="1" applyFill="1" applyAlignment="1">
      <alignment vertical="center"/>
    </xf>
    <xf numFmtId="0" fontId="51" fillId="0" borderId="0" xfId="0" applyFont="1" applyFill="1" applyBorder="1" applyAlignment="1">
      <alignment vertical="center"/>
    </xf>
    <xf numFmtId="1" fontId="51" fillId="0" borderId="0" xfId="0" applyNumberFormat="1" applyFont="1" applyFill="1" applyBorder="1" applyAlignment="1">
      <alignment vertical="center"/>
    </xf>
    <xf numFmtId="3" fontId="51" fillId="0" borderId="0" xfId="0" applyNumberFormat="1" applyFont="1" applyFill="1" applyBorder="1" applyAlignment="1">
      <alignment vertical="center"/>
    </xf>
    <xf numFmtId="3" fontId="51" fillId="0" borderId="0" xfId="0" quotePrefix="1" applyNumberFormat="1" applyFont="1" applyFill="1" applyBorder="1" applyAlignment="1">
      <alignment horizontal="right" vertical="center"/>
    </xf>
    <xf numFmtId="164" fontId="1" fillId="0" borderId="0" xfId="0"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166" fontId="0" fillId="0" borderId="0" xfId="66" applyNumberFormat="1" applyFont="1" applyAlignment="1">
      <alignment vertical="center"/>
    </xf>
    <xf numFmtId="0" fontId="11" fillId="0" borderId="0" xfId="60" applyFont="1" applyFill="1" applyBorder="1" applyAlignment="1">
      <alignment vertical="center"/>
    </xf>
    <xf numFmtId="164" fontId="1" fillId="0" borderId="0" xfId="62" applyNumberFormat="1" applyFont="1" applyBorder="1" applyAlignment="1">
      <alignment horizontal="right" vertical="center"/>
    </xf>
    <xf numFmtId="0" fontId="3" fillId="0" borderId="0" xfId="0" applyFont="1" applyBorder="1" applyAlignment="1">
      <alignment vertical="center"/>
    </xf>
    <xf numFmtId="0" fontId="1" fillId="0" borderId="0" xfId="0" applyFont="1" applyAlignment="1">
      <alignment vertical="center" wrapText="1"/>
    </xf>
    <xf numFmtId="0" fontId="1" fillId="0" borderId="0" xfId="60" applyFont="1" applyAlignment="1">
      <alignment vertical="center"/>
    </xf>
    <xf numFmtId="0" fontId="5" fillId="0" borderId="0" xfId="0" applyFont="1" applyBorder="1"/>
    <xf numFmtId="3" fontId="3" fillId="0" borderId="0" xfId="0" applyNumberFormat="1" applyFont="1" applyBorder="1"/>
    <xf numFmtId="1" fontId="0" fillId="0" borderId="0" xfId="0" applyNumberFormat="1" applyBorder="1"/>
    <xf numFmtId="0" fontId="2" fillId="0" borderId="11" xfId="0" applyFont="1" applyFill="1" applyBorder="1" applyAlignment="1">
      <alignment horizontal="right"/>
    </xf>
    <xf numFmtId="0" fontId="3" fillId="0" borderId="11" xfId="0" applyFont="1" applyBorder="1" applyAlignment="1">
      <alignment wrapText="1"/>
    </xf>
    <xf numFmtId="3" fontId="3" fillId="0" borderId="0" xfId="0" applyNumberFormat="1" applyFont="1" applyFill="1" applyBorder="1"/>
    <xf numFmtId="3" fontId="1" fillId="0" borderId="0" xfId="0" applyNumberFormat="1" applyFont="1" applyFill="1" applyBorder="1" applyAlignment="1">
      <alignment vertical="center"/>
    </xf>
    <xf numFmtId="0" fontId="4" fillId="0" borderId="0" xfId="0" applyFont="1" applyAlignment="1">
      <alignment vertical="center"/>
    </xf>
    <xf numFmtId="0" fontId="1" fillId="0" borderId="0" xfId="0" applyFont="1" applyAlignment="1">
      <alignment horizontal="left" vertical="center" wrapText="1"/>
    </xf>
    <xf numFmtId="0" fontId="1" fillId="0" borderId="0" xfId="0" applyFont="1" applyFill="1"/>
    <xf numFmtId="0" fontId="3" fillId="0" borderId="0" xfId="0" applyFont="1" applyFill="1"/>
    <xf numFmtId="0" fontId="3" fillId="0" borderId="0" xfId="0" applyFont="1" applyFill="1" applyAlignment="1">
      <alignment horizontal="left"/>
    </xf>
    <xf numFmtId="0" fontId="3" fillId="0" borderId="0" xfId="0" applyFont="1" applyFill="1" applyAlignment="1">
      <alignment horizontal="left" wrapText="1"/>
    </xf>
    <xf numFmtId="0" fontId="52" fillId="0" borderId="0" xfId="0" applyFont="1" applyFill="1" applyAlignment="1">
      <alignment horizontal="left" wrapText="1"/>
    </xf>
    <xf numFmtId="0" fontId="3" fillId="0" borderId="0" xfId="0" applyFont="1" applyFill="1" applyAlignment="1">
      <alignment wrapText="1"/>
    </xf>
    <xf numFmtId="0" fontId="52" fillId="0" borderId="0" xfId="0" applyFont="1" applyFill="1" applyAlignment="1">
      <alignment horizontal="justify" vertical="center" wrapText="1"/>
    </xf>
    <xf numFmtId="0" fontId="2" fillId="0" borderId="0" xfId="0" applyFont="1" applyFill="1"/>
    <xf numFmtId="164" fontId="3" fillId="0" borderId="0" xfId="0" applyNumberFormat="1" applyFont="1" applyFill="1" applyAlignment="1">
      <alignment horizontal="left" indent="2"/>
    </xf>
    <xf numFmtId="0" fontId="3" fillId="0" borderId="0" xfId="0" applyFont="1" applyFill="1" applyAlignment="1">
      <alignment horizontal="left" indent="2"/>
    </xf>
    <xf numFmtId="164" fontId="2" fillId="0" borderId="19" xfId="0" applyNumberFormat="1" applyFont="1" applyFill="1" applyBorder="1" applyAlignment="1">
      <alignment vertical="center"/>
    </xf>
    <xf numFmtId="3" fontId="2" fillId="0" borderId="19" xfId="0" applyNumberFormat="1" applyFont="1" applyFill="1" applyBorder="1" applyAlignment="1">
      <alignment vertical="center"/>
    </xf>
    <xf numFmtId="0" fontId="2" fillId="0" borderId="19" xfId="0" applyFont="1" applyFill="1" applyBorder="1" applyAlignment="1">
      <alignment vertical="center"/>
    </xf>
    <xf numFmtId="164" fontId="3" fillId="0" borderId="20" xfId="0" applyNumberFormat="1" applyFont="1" applyFill="1" applyBorder="1" applyAlignment="1">
      <alignment vertical="center"/>
    </xf>
    <xf numFmtId="3" fontId="3" fillId="0" borderId="20" xfId="0" applyNumberFormat="1" applyFont="1" applyFill="1" applyBorder="1" applyAlignment="1">
      <alignment vertical="center"/>
    </xf>
    <xf numFmtId="0" fontId="3" fillId="0" borderId="20" xfId="0" applyFont="1" applyFill="1" applyBorder="1" applyAlignment="1">
      <alignment horizontal="left" vertical="center" wrapText="1"/>
    </xf>
    <xf numFmtId="3" fontId="1" fillId="0" borderId="0" xfId="0" applyNumberFormat="1" applyFont="1" applyFill="1"/>
    <xf numFmtId="0" fontId="1" fillId="0" borderId="21" xfId="0" applyFont="1" applyFill="1" applyBorder="1"/>
    <xf numFmtId="0" fontId="3" fillId="0" borderId="22" xfId="0" applyFont="1" applyFill="1" applyBorder="1" applyAlignment="1">
      <alignment horizontal="left" vertical="center" wrapText="1"/>
    </xf>
    <xf numFmtId="0" fontId="2" fillId="0" borderId="20" xfId="0" applyFont="1" applyFill="1" applyBorder="1" applyAlignment="1">
      <alignment horizontal="right" vertical="top" wrapText="1"/>
    </xf>
    <xf numFmtId="0" fontId="2" fillId="0" borderId="20" xfId="0" applyFont="1" applyFill="1" applyBorder="1" applyAlignment="1">
      <alignment horizontal="right" vertical="center" wrapText="1"/>
    </xf>
    <xf numFmtId="0" fontId="3" fillId="0" borderId="20" xfId="0" applyFont="1" applyFill="1" applyBorder="1" applyAlignment="1">
      <alignment vertical="top" wrapText="1"/>
    </xf>
    <xf numFmtId="0" fontId="2" fillId="0" borderId="23" xfId="0" applyFont="1" applyFill="1" applyBorder="1" applyAlignment="1">
      <alignment horizontal="center" vertical="top" wrapText="1" indent="2"/>
    </xf>
    <xf numFmtId="0" fontId="2" fillId="0" borderId="20" xfId="0" applyFont="1" applyFill="1" applyBorder="1" applyAlignment="1">
      <alignment vertical="top" wrapText="1"/>
    </xf>
    <xf numFmtId="1" fontId="1" fillId="0" borderId="0" xfId="0" applyNumberFormat="1" applyFont="1" applyFill="1"/>
    <xf numFmtId="0" fontId="11" fillId="0" borderId="0" xfId="0" applyFont="1" applyFill="1"/>
    <xf numFmtId="0" fontId="3" fillId="0" borderId="0" xfId="82" applyFont="1" applyFill="1" applyBorder="1" applyAlignment="1">
      <alignment horizontal="left" vertical="center" wrapText="1"/>
    </xf>
    <xf numFmtId="0" fontId="3" fillId="0" borderId="24" xfId="82" applyFont="1" applyFill="1" applyBorder="1" applyAlignment="1">
      <alignment horizontal="left" vertical="center" wrapText="1"/>
    </xf>
    <xf numFmtId="166" fontId="1" fillId="0" borderId="0" xfId="0" applyNumberFormat="1" applyFont="1" applyFill="1"/>
    <xf numFmtId="165" fontId="1" fillId="0" borderId="0" xfId="0" applyNumberFormat="1" applyFont="1" applyFill="1"/>
    <xf numFmtId="166" fontId="1" fillId="0" borderId="0" xfId="66" applyNumberFormat="1" applyFont="1" applyFill="1"/>
    <xf numFmtId="164" fontId="2" fillId="0" borderId="20" xfId="0" applyNumberFormat="1" applyFont="1" applyFill="1" applyBorder="1" applyAlignment="1">
      <alignment vertical="center"/>
    </xf>
    <xf numFmtId="3" fontId="2" fillId="0" borderId="25" xfId="0" applyNumberFormat="1" applyFont="1" applyFill="1" applyBorder="1" applyAlignment="1">
      <alignment vertical="center"/>
    </xf>
    <xf numFmtId="164" fontId="2" fillId="0" borderId="25" xfId="0" applyNumberFormat="1" applyFont="1" applyFill="1" applyBorder="1" applyAlignment="1">
      <alignment vertical="center"/>
    </xf>
    <xf numFmtId="0" fontId="2" fillId="0" borderId="25" xfId="0" applyFont="1" applyFill="1" applyBorder="1" applyAlignment="1">
      <alignment vertical="center"/>
    </xf>
    <xf numFmtId="164" fontId="3" fillId="0" borderId="20" xfId="0" applyNumberFormat="1" applyFont="1" applyFill="1" applyBorder="1" applyAlignment="1">
      <alignment vertical="center" wrapText="1"/>
    </xf>
    <xf numFmtId="3" fontId="3" fillId="0" borderId="20" xfId="0" applyNumberFormat="1" applyFont="1" applyFill="1" applyBorder="1" applyAlignment="1">
      <alignment vertical="center" wrapText="1"/>
    </xf>
    <xf numFmtId="0" fontId="3" fillId="0" borderId="20" xfId="0" applyFont="1" applyFill="1" applyBorder="1" applyAlignment="1">
      <alignment vertical="center" wrapText="1"/>
    </xf>
    <xf numFmtId="0" fontId="2" fillId="0" borderId="26" xfId="0" applyFont="1" applyFill="1" applyBorder="1" applyAlignment="1">
      <alignment horizontal="center" vertical="top" wrapText="1"/>
    </xf>
    <xf numFmtId="0" fontId="2" fillId="0" borderId="27" xfId="0" applyFont="1" applyFill="1" applyBorder="1" applyAlignment="1">
      <alignment horizontal="center" vertical="top" wrapText="1"/>
    </xf>
    <xf numFmtId="9" fontId="1" fillId="0" borderId="0" xfId="0" applyNumberFormat="1" applyFont="1" applyFill="1"/>
    <xf numFmtId="9" fontId="1" fillId="0" borderId="0" xfId="66" applyFont="1" applyFill="1"/>
    <xf numFmtId="164" fontId="1" fillId="0" borderId="0" xfId="0" applyNumberFormat="1" applyFont="1" applyFill="1"/>
    <xf numFmtId="0" fontId="1" fillId="0" borderId="0" xfId="0" applyFont="1" applyFill="1" applyAlignment="1">
      <alignment vertical="center"/>
    </xf>
    <xf numFmtId="0" fontId="1" fillId="0" borderId="0" xfId="0" quotePrefix="1" applyNumberFormat="1" applyFont="1" applyFill="1"/>
    <xf numFmtId="0" fontId="2" fillId="0" borderId="23" xfId="0" applyFont="1" applyFill="1" applyBorder="1" applyAlignment="1">
      <alignment horizontal="center" vertical="top"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 fillId="0" borderId="0" xfId="0" applyFont="1" applyFill="1" applyBorder="1" applyAlignment="1">
      <alignment vertical="top" wrapText="1"/>
    </xf>
    <xf numFmtId="0" fontId="1" fillId="0" borderId="0" xfId="0" applyFont="1" applyFill="1" applyBorder="1" applyAlignment="1">
      <alignment vertical="top" wrapText="1"/>
    </xf>
    <xf numFmtId="0" fontId="11" fillId="0" borderId="0" xfId="0" applyFont="1" applyFill="1" applyAlignment="1">
      <alignment horizontal="left"/>
    </xf>
    <xf numFmtId="0" fontId="5" fillId="0" borderId="0" xfId="0" applyFont="1" applyFill="1"/>
    <xf numFmtId="0" fontId="4" fillId="0" borderId="0" xfId="0" applyFont="1" applyFill="1"/>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10" xfId="82"/>
    <cellStyle name="Normal 2" xfId="56"/>
    <cellStyle name="Normal 2 2" xfId="57"/>
    <cellStyle name="Normal 2 3" xfId="58"/>
    <cellStyle name="Normal 2_TC_A1" xfId="59"/>
    <cellStyle name="Normal 2_TC_A1 2" xfId="80"/>
    <cellStyle name="Normal 3" xfId="60"/>
    <cellStyle name="Normal 3 2" xfId="61"/>
    <cellStyle name="Normal 4" xfId="62"/>
    <cellStyle name="Output" xfId="63"/>
    <cellStyle name="Percent 2" xfId="64"/>
    <cellStyle name="Percent_1 SubOverv.USd" xfId="65"/>
    <cellStyle name="Pourcentage" xfId="66" builtinId="5"/>
    <cellStyle name="Pourcentage 2"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Titre 1" xfId="81" builtinId="16"/>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976064635756146E-2"/>
          <c:y val="4.4588432470037631E-2"/>
          <c:w val="0.66402802389427351"/>
          <c:h val="0.85480251715523514"/>
        </c:manualLayout>
      </c:layout>
      <c:lineChart>
        <c:grouping val="standard"/>
        <c:varyColors val="0"/>
        <c:ser>
          <c:idx val="0"/>
          <c:order val="0"/>
          <c:tx>
            <c:strRef>
              <c:f>'7.05 Graphique 1'!$A$6</c:f>
              <c:strCache>
                <c:ptCount val="1"/>
                <c:pt idx="0">
                  <c:v>Licences </c:v>
                </c:pt>
              </c:strCache>
            </c:strRef>
          </c:tx>
          <c:marker>
            <c:symbol val="none"/>
          </c:marker>
          <c:dLbls>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D2-448C-BDE1-B8F760636AA0}"/>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7B-4B77-AECF-FA7B60A78E9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'7.05 Graphique 1'!$B$5:$G$5</c:f>
              <c:numCache>
                <c:formatCode>General</c:formatCode>
                <c:ptCount val="6"/>
                <c:pt idx="0">
                  <c:v>2015</c:v>
                </c:pt>
                <c:pt idx="1">
                  <c:v>2016</c:v>
                </c:pt>
                <c:pt idx="2">
                  <c:v>2017</c:v>
                </c:pt>
                <c:pt idx="3">
                  <c:v>2018</c:v>
                </c:pt>
                <c:pt idx="4">
                  <c:v>2019</c:v>
                </c:pt>
                <c:pt idx="5">
                  <c:v>2020</c:v>
                </c:pt>
              </c:numCache>
            </c:numRef>
          </c:cat>
          <c:val>
            <c:numRef>
              <c:f>'7.05 Graphique 1'!$B$6:$G$6</c:f>
              <c:numCache>
                <c:formatCode>#,##0</c:formatCode>
                <c:ptCount val="6"/>
                <c:pt idx="0">
                  <c:v>1276</c:v>
                </c:pt>
                <c:pt idx="1">
                  <c:v>1389</c:v>
                </c:pt>
                <c:pt idx="2">
                  <c:v>1270</c:v>
                </c:pt>
                <c:pt idx="3">
                  <c:v>1348</c:v>
                </c:pt>
                <c:pt idx="4">
                  <c:v>1267</c:v>
                </c:pt>
                <c:pt idx="5">
                  <c:v>1472</c:v>
                </c:pt>
              </c:numCache>
            </c:numRef>
          </c:val>
          <c:smooth val="0"/>
          <c:extLst>
            <c:ext xmlns:c16="http://schemas.microsoft.com/office/drawing/2014/chart" uri="{C3380CC4-5D6E-409C-BE32-E72D297353CC}">
              <c16:uniqueId val="{00000000-4187-4E19-A515-44A5C0A364AB}"/>
            </c:ext>
          </c:extLst>
        </c:ser>
        <c:ser>
          <c:idx val="2"/>
          <c:order val="1"/>
          <c:tx>
            <c:strRef>
              <c:f>'7.05 Graphique 1'!$A$7</c:f>
              <c:strCache>
                <c:ptCount val="1"/>
                <c:pt idx="0">
                  <c:v>Masters</c:v>
                </c:pt>
              </c:strCache>
            </c:strRef>
          </c:tx>
          <c:spPr>
            <a:ln>
              <a:solidFill>
                <a:srgbClr val="002060"/>
              </a:solidFill>
            </a:ln>
          </c:spPr>
          <c:marker>
            <c:symbol val="none"/>
          </c:marker>
          <c:dLbls>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D2-448C-BDE1-B8F760636AA0}"/>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7B-4B77-AECF-FA7B60A78E9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'7.05 Graphique 1'!$B$5:$G$5</c:f>
              <c:numCache>
                <c:formatCode>General</c:formatCode>
                <c:ptCount val="6"/>
                <c:pt idx="0">
                  <c:v>2015</c:v>
                </c:pt>
                <c:pt idx="1">
                  <c:v>2016</c:v>
                </c:pt>
                <c:pt idx="2">
                  <c:v>2017</c:v>
                </c:pt>
                <c:pt idx="3">
                  <c:v>2018</c:v>
                </c:pt>
                <c:pt idx="4">
                  <c:v>2019</c:v>
                </c:pt>
                <c:pt idx="5">
                  <c:v>2020</c:v>
                </c:pt>
              </c:numCache>
            </c:numRef>
          </c:cat>
          <c:val>
            <c:numRef>
              <c:f>'7.05 Graphique 1'!$B$7:$G$7</c:f>
              <c:numCache>
                <c:formatCode>#,##0</c:formatCode>
                <c:ptCount val="6"/>
                <c:pt idx="0">
                  <c:v>498</c:v>
                </c:pt>
                <c:pt idx="1">
                  <c:v>476</c:v>
                </c:pt>
                <c:pt idx="2">
                  <c:v>396</c:v>
                </c:pt>
                <c:pt idx="3">
                  <c:v>482</c:v>
                </c:pt>
                <c:pt idx="4">
                  <c:v>610</c:v>
                </c:pt>
                <c:pt idx="5">
                  <c:v>528</c:v>
                </c:pt>
              </c:numCache>
            </c:numRef>
          </c:val>
          <c:smooth val="0"/>
          <c:extLst>
            <c:ext xmlns:c16="http://schemas.microsoft.com/office/drawing/2014/chart" uri="{C3380CC4-5D6E-409C-BE32-E72D297353CC}">
              <c16:uniqueId val="{00000002-4187-4E19-A515-44A5C0A364AB}"/>
            </c:ext>
          </c:extLst>
        </c:ser>
        <c:ser>
          <c:idx val="3"/>
          <c:order val="2"/>
          <c:tx>
            <c:strRef>
              <c:f>'7.05 Graphique 1'!$A$8</c:f>
              <c:strCache>
                <c:ptCount val="1"/>
                <c:pt idx="0">
                  <c:v>Doctorats (y c. HDR)</c:v>
                </c:pt>
              </c:strCache>
            </c:strRef>
          </c:tx>
          <c:marker>
            <c:symbol val="none"/>
          </c:marker>
          <c:dLbls>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1D2-448C-BDE1-B8F760636AA0}"/>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7B-4B77-AECF-FA7B60A78E9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'7.05 Graphique 1'!$B$5:$G$5</c:f>
              <c:numCache>
                <c:formatCode>General</c:formatCode>
                <c:ptCount val="6"/>
                <c:pt idx="0">
                  <c:v>2015</c:v>
                </c:pt>
                <c:pt idx="1">
                  <c:v>2016</c:v>
                </c:pt>
                <c:pt idx="2">
                  <c:v>2017</c:v>
                </c:pt>
                <c:pt idx="3">
                  <c:v>2018</c:v>
                </c:pt>
                <c:pt idx="4">
                  <c:v>2019</c:v>
                </c:pt>
                <c:pt idx="5">
                  <c:v>2020</c:v>
                </c:pt>
              </c:numCache>
            </c:numRef>
          </c:cat>
          <c:val>
            <c:numRef>
              <c:f>'7.05 Graphique 1'!$B$8:$G$8</c:f>
              <c:numCache>
                <c:formatCode>#,##0</c:formatCode>
                <c:ptCount val="6"/>
                <c:pt idx="0">
                  <c:v>28</c:v>
                </c:pt>
                <c:pt idx="1">
                  <c:v>0</c:v>
                </c:pt>
                <c:pt idx="2">
                  <c:v>5</c:v>
                </c:pt>
                <c:pt idx="3">
                  <c:v>0</c:v>
                </c:pt>
                <c:pt idx="4">
                  <c:v>2</c:v>
                </c:pt>
                <c:pt idx="5">
                  <c:v>3</c:v>
                </c:pt>
              </c:numCache>
            </c:numRef>
          </c:val>
          <c:smooth val="0"/>
          <c:extLst>
            <c:ext xmlns:c16="http://schemas.microsoft.com/office/drawing/2014/chart" uri="{C3380CC4-5D6E-409C-BE32-E72D297353CC}">
              <c16:uniqueId val="{00000003-4187-4E19-A515-44A5C0A364AB}"/>
            </c:ext>
          </c:extLst>
        </c:ser>
        <c:dLbls>
          <c:showLegendKey val="0"/>
          <c:showVal val="0"/>
          <c:showCatName val="0"/>
          <c:showSerName val="0"/>
          <c:showPercent val="0"/>
          <c:showBubbleSize val="0"/>
        </c:dLbls>
        <c:smooth val="0"/>
        <c:axId val="533653720"/>
        <c:axId val="1"/>
      </c:lineChart>
      <c:catAx>
        <c:axId val="53365372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2000"/>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533653720"/>
        <c:crosses val="autoZero"/>
        <c:crossBetween val="between"/>
      </c:valAx>
    </c:plotArea>
    <c:legend>
      <c:legendPos val="r"/>
      <c:overlay val="0"/>
      <c:spPr>
        <a:noFill/>
        <a:ln w="25400">
          <a:noFill/>
        </a:ln>
      </c:spPr>
      <c:txPr>
        <a:bodyPr/>
        <a:lstStyle/>
        <a:p>
          <a:pPr>
            <a:defRPr sz="825" b="0" i="0" u="none" strike="noStrike" baseline="0">
              <a:solidFill>
                <a:srgbClr val="000000"/>
              </a:solidFill>
              <a:latin typeface="Calibri"/>
              <a:ea typeface="Calibri"/>
              <a:cs typeface="Calibri"/>
            </a:defRPr>
          </a:pPr>
          <a:endParaRPr lang="fr-FR"/>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10</xdr:row>
      <xdr:rowOff>57150</xdr:rowOff>
    </xdr:from>
    <xdr:to>
      <xdr:col>7</xdr:col>
      <xdr:colOff>266700</xdr:colOff>
      <xdr:row>29</xdr:row>
      <xdr:rowOff>142875</xdr:rowOff>
    </xdr:to>
    <xdr:graphicFrame macro="">
      <xdr:nvGraphicFramePr>
        <xdr:cNvPr id="2141" name="Graphique 3">
          <a:extLst>
            <a:ext uri="{FF2B5EF4-FFF2-40B4-BE49-F238E27FC236}">
              <a16:creationId xmlns:a16="http://schemas.microsoft.com/office/drawing/2014/main" id="{00000000-0008-0000-0100-00005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99"/>
  <sheetViews>
    <sheetView showGridLines="0" zoomScaleNormal="100" zoomScaleSheetLayoutView="110" workbookViewId="0">
      <selection activeCell="D19" sqref="D19"/>
    </sheetView>
  </sheetViews>
  <sheetFormatPr baseColWidth="10" defaultRowHeight="12.75"/>
  <cols>
    <col min="1" max="1" width="90.7109375" style="10" customWidth="1"/>
    <col min="2" max="16384" width="11.42578125" style="10"/>
  </cols>
  <sheetData>
    <row r="1" spans="1:1">
      <c r="A1" s="9" t="s">
        <v>39</v>
      </c>
    </row>
    <row r="2" spans="1:1">
      <c r="A2" s="22" t="s">
        <v>30</v>
      </c>
    </row>
    <row r="3" spans="1:1">
      <c r="A3" s="23">
        <v>45299</v>
      </c>
    </row>
    <row r="4" spans="1:1" ht="20.25" thickBot="1">
      <c r="A4" s="24" t="s">
        <v>31</v>
      </c>
    </row>
    <row r="5" spans="1:1" ht="13.5" thickTop="1">
      <c r="A5" s="25"/>
    </row>
    <row r="6" spans="1:1" ht="25.5">
      <c r="A6" s="26" t="s">
        <v>32</v>
      </c>
    </row>
    <row r="7" spans="1:1" ht="102" customHeight="1">
      <c r="A7" s="27" t="s">
        <v>33</v>
      </c>
    </row>
    <row r="10" spans="1:1" ht="15.75">
      <c r="A10" s="11" t="s">
        <v>34</v>
      </c>
    </row>
    <row r="11" spans="1:1">
      <c r="A11" s="9"/>
    </row>
    <row r="12" spans="1:1">
      <c r="A12" s="9"/>
    </row>
    <row r="13" spans="1:1">
      <c r="A13" s="9"/>
    </row>
    <row r="14" spans="1:1" s="12" customFormat="1" ht="34.9" customHeight="1"/>
    <row r="15" spans="1:1" ht="35.1" customHeight="1">
      <c r="A15" s="13" t="s">
        <v>13</v>
      </c>
    </row>
    <row r="16" spans="1:1">
      <c r="A16" s="14" t="s">
        <v>25</v>
      </c>
    </row>
    <row r="17" spans="1:1">
      <c r="A17" s="14" t="s">
        <v>26</v>
      </c>
    </row>
    <row r="18" spans="1:1">
      <c r="A18" s="14" t="s">
        <v>41</v>
      </c>
    </row>
    <row r="19" spans="1:1">
      <c r="A19" s="14"/>
    </row>
    <row r="20" spans="1:1">
      <c r="A20" s="14"/>
    </row>
    <row r="21" spans="1:1">
      <c r="A21" s="14"/>
    </row>
    <row r="22" spans="1:1">
      <c r="A22" s="14"/>
    </row>
    <row r="23" spans="1:1">
      <c r="A23" s="14"/>
    </row>
    <row r="24" spans="1:1" ht="35.1" customHeight="1">
      <c r="A24" s="15" t="s">
        <v>14</v>
      </c>
    </row>
    <row r="25" spans="1:1">
      <c r="A25" s="16" t="s">
        <v>15</v>
      </c>
    </row>
    <row r="26" spans="1:1">
      <c r="A26" s="16" t="s">
        <v>16</v>
      </c>
    </row>
    <row r="27" spans="1:1" ht="35.1" customHeight="1">
      <c r="A27" s="17" t="s">
        <v>17</v>
      </c>
    </row>
    <row r="28" spans="1:1">
      <c r="A28" s="18" t="s">
        <v>18</v>
      </c>
    </row>
    <row r="29" spans="1:1">
      <c r="A29" s="12"/>
    </row>
    <row r="30" spans="1:1" ht="22.5">
      <c r="A30" s="19" t="s">
        <v>19</v>
      </c>
    </row>
    <row r="31" spans="1:1">
      <c r="A31" s="20"/>
    </row>
    <row r="32" spans="1:1">
      <c r="A32" s="15" t="s">
        <v>20</v>
      </c>
    </row>
    <row r="33" spans="1:1">
      <c r="A33" s="20"/>
    </row>
    <row r="34" spans="1:1">
      <c r="A34" s="20" t="s">
        <v>21</v>
      </c>
    </row>
    <row r="35" spans="1:1">
      <c r="A35" s="20" t="s">
        <v>22</v>
      </c>
    </row>
    <row r="36" spans="1:1">
      <c r="A36" s="20" t="s">
        <v>23</v>
      </c>
    </row>
    <row r="37" spans="1:1">
      <c r="A37" s="20" t="s">
        <v>24</v>
      </c>
    </row>
    <row r="38" spans="1:1">
      <c r="A38" s="12"/>
    </row>
    <row r="39" spans="1:1">
      <c r="A39" s="12"/>
    </row>
    <row r="40" spans="1:1">
      <c r="A40" s="12"/>
    </row>
    <row r="41" spans="1:1">
      <c r="A41" s="12"/>
    </row>
    <row r="42" spans="1:1">
      <c r="A42" s="12"/>
    </row>
    <row r="43" spans="1:1">
      <c r="A43" s="12"/>
    </row>
    <row r="44" spans="1:1">
      <c r="A44" s="12"/>
    </row>
    <row r="45" spans="1:1">
      <c r="A45" s="12"/>
    </row>
    <row r="46" spans="1:1">
      <c r="A46" s="12"/>
    </row>
    <row r="47" spans="1:1">
      <c r="A47" s="12"/>
    </row>
    <row r="48" spans="1:1">
      <c r="A48" s="12"/>
    </row>
    <row r="49" spans="1:1">
      <c r="A49" s="12"/>
    </row>
    <row r="50" spans="1:1">
      <c r="A50" s="12"/>
    </row>
    <row r="51" spans="1:1">
      <c r="A51" s="12"/>
    </row>
    <row r="52" spans="1:1">
      <c r="A52" s="12"/>
    </row>
    <row r="53" spans="1:1">
      <c r="A53" s="12"/>
    </row>
    <row r="54" spans="1:1">
      <c r="A54" s="12"/>
    </row>
    <row r="55" spans="1:1">
      <c r="A55" s="12"/>
    </row>
    <row r="56" spans="1:1">
      <c r="A56" s="12"/>
    </row>
    <row r="57" spans="1:1">
      <c r="A57" s="12"/>
    </row>
    <row r="58" spans="1:1">
      <c r="A58" s="12"/>
    </row>
    <row r="59" spans="1:1">
      <c r="A59" s="12"/>
    </row>
    <row r="60" spans="1:1">
      <c r="A60" s="12"/>
    </row>
    <row r="61" spans="1:1">
      <c r="A61" s="12"/>
    </row>
    <row r="62" spans="1:1">
      <c r="A62" s="12"/>
    </row>
    <row r="63" spans="1:1">
      <c r="A63" s="12"/>
    </row>
    <row r="64" spans="1:1">
      <c r="A64" s="12"/>
    </row>
    <row r="65" spans="1:1">
      <c r="A65" s="12"/>
    </row>
    <row r="66" spans="1:1">
      <c r="A66" s="12"/>
    </row>
    <row r="67" spans="1:1">
      <c r="A67" s="12"/>
    </row>
    <row r="68" spans="1:1">
      <c r="A68" s="12"/>
    </row>
    <row r="69" spans="1:1">
      <c r="A69" s="12"/>
    </row>
    <row r="70" spans="1:1">
      <c r="A70" s="12"/>
    </row>
    <row r="71" spans="1:1">
      <c r="A71" s="12"/>
    </row>
    <row r="72" spans="1:1">
      <c r="A72" s="12"/>
    </row>
    <row r="73" spans="1:1">
      <c r="A73" s="12"/>
    </row>
    <row r="74" spans="1:1">
      <c r="A74" s="12"/>
    </row>
    <row r="75" spans="1:1">
      <c r="A75" s="12"/>
    </row>
    <row r="76" spans="1:1">
      <c r="A76" s="12"/>
    </row>
    <row r="77" spans="1:1">
      <c r="A77" s="12"/>
    </row>
    <row r="78" spans="1:1">
      <c r="A78" s="12"/>
    </row>
    <row r="79" spans="1:1">
      <c r="A79" s="12"/>
    </row>
    <row r="80" spans="1:1">
      <c r="A80" s="12"/>
    </row>
    <row r="81" spans="1:1">
      <c r="A81" s="12"/>
    </row>
    <row r="82" spans="1:1">
      <c r="A82" s="12"/>
    </row>
    <row r="83" spans="1:1">
      <c r="A83" s="12"/>
    </row>
    <row r="84" spans="1:1">
      <c r="A84" s="12"/>
    </row>
    <row r="85" spans="1:1">
      <c r="A85" s="12"/>
    </row>
    <row r="86" spans="1:1">
      <c r="A86" s="12"/>
    </row>
    <row r="87" spans="1:1">
      <c r="A87" s="12"/>
    </row>
    <row r="88" spans="1:1">
      <c r="A88" s="12"/>
    </row>
    <row r="89" spans="1:1">
      <c r="A89" s="12"/>
    </row>
    <row r="90" spans="1:1">
      <c r="A90" s="12"/>
    </row>
    <row r="91" spans="1:1">
      <c r="A91" s="12"/>
    </row>
    <row r="92" spans="1:1">
      <c r="A92" s="12"/>
    </row>
    <row r="93" spans="1:1">
      <c r="A93" s="12"/>
    </row>
    <row r="94" spans="1:1">
      <c r="A94" s="12"/>
    </row>
    <row r="95" spans="1:1">
      <c r="A95" s="12"/>
    </row>
    <row r="96" spans="1:1">
      <c r="A96" s="12"/>
    </row>
    <row r="97" spans="1:1">
      <c r="A97" s="12"/>
    </row>
    <row r="98" spans="1:1">
      <c r="A98" s="12"/>
    </row>
    <row r="99" spans="1:1">
      <c r="A99" s="12"/>
    </row>
  </sheetData>
  <hyperlinks>
    <hyperlink ref="A7"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33"/>
  <sheetViews>
    <sheetView showGridLines="0" workbookViewId="0">
      <selection activeCell="I32" sqref="I32"/>
    </sheetView>
  </sheetViews>
  <sheetFormatPr baseColWidth="10" defaultRowHeight="12.75"/>
  <cols>
    <col min="1" max="1" width="22.5703125" bestFit="1" customWidth="1"/>
    <col min="2" max="4" width="8.28515625" customWidth="1"/>
    <col min="6" max="6" width="8" customWidth="1"/>
    <col min="7" max="7" width="9" customWidth="1"/>
  </cols>
  <sheetData>
    <row r="1" spans="1:7" ht="15">
      <c r="A1" s="21" t="s">
        <v>35</v>
      </c>
    </row>
    <row r="3" spans="1:7">
      <c r="A3" s="3" t="str">
        <f>'7.05 Notice'!A16</f>
        <v>[1] Nombre de diplômes délivrés en licences, master et doctorat délivrés par année</v>
      </c>
    </row>
    <row r="4" spans="1:7" s="1" customFormat="1">
      <c r="A4" s="58"/>
    </row>
    <row r="5" spans="1:7" s="1" customFormat="1">
      <c r="A5" s="62"/>
      <c r="B5" s="61">
        <v>2015</v>
      </c>
      <c r="C5" s="61">
        <v>2016</v>
      </c>
      <c r="D5" s="61">
        <v>2017</v>
      </c>
      <c r="E5" s="61">
        <v>2018</v>
      </c>
      <c r="F5" s="61">
        <v>2019</v>
      </c>
      <c r="G5" s="61">
        <v>2020</v>
      </c>
    </row>
    <row r="6" spans="1:7" s="1" customFormat="1">
      <c r="A6" s="2" t="s">
        <v>28</v>
      </c>
      <c r="B6" s="59">
        <v>1276</v>
      </c>
      <c r="C6" s="59">
        <v>1389</v>
      </c>
      <c r="D6" s="59">
        <v>1270</v>
      </c>
      <c r="E6" s="59">
        <v>1348</v>
      </c>
      <c r="F6" s="59">
        <v>1267</v>
      </c>
      <c r="G6" s="63">
        <v>1472</v>
      </c>
    </row>
    <row r="7" spans="1:7" s="1" customFormat="1">
      <c r="A7" s="2" t="s">
        <v>9</v>
      </c>
      <c r="B7" s="59">
        <v>498</v>
      </c>
      <c r="C7" s="59">
        <v>476</v>
      </c>
      <c r="D7" s="59">
        <v>396</v>
      </c>
      <c r="E7" s="59">
        <v>482</v>
      </c>
      <c r="F7" s="59">
        <v>610</v>
      </c>
      <c r="G7" s="63">
        <v>528</v>
      </c>
    </row>
    <row r="8" spans="1:7" s="1" customFormat="1">
      <c r="A8" s="2" t="s">
        <v>11</v>
      </c>
      <c r="B8" s="59">
        <v>28</v>
      </c>
      <c r="C8" s="59">
        <v>0</v>
      </c>
      <c r="D8" s="59">
        <v>5</v>
      </c>
      <c r="E8" s="59">
        <v>0</v>
      </c>
      <c r="F8" s="59">
        <v>2</v>
      </c>
      <c r="G8" s="63">
        <v>3</v>
      </c>
    </row>
    <row r="9" spans="1:7" s="1" customFormat="1">
      <c r="A9" s="2" t="s">
        <v>8</v>
      </c>
      <c r="B9" s="59">
        <f>SUM(B6:B8)</f>
        <v>1802</v>
      </c>
      <c r="C9" s="59">
        <f t="shared" ref="C9:G9" si="0">SUM(C6:C8)</f>
        <v>1865</v>
      </c>
      <c r="D9" s="59">
        <f t="shared" si="0"/>
        <v>1671</v>
      </c>
      <c r="E9" s="59">
        <f t="shared" si="0"/>
        <v>1830</v>
      </c>
      <c r="F9" s="59">
        <f t="shared" si="0"/>
        <v>1879</v>
      </c>
      <c r="G9" s="59">
        <f t="shared" si="0"/>
        <v>2003</v>
      </c>
    </row>
    <row r="10" spans="1:7" s="1" customFormat="1">
      <c r="B10" s="60"/>
      <c r="C10" s="60"/>
      <c r="D10" s="60"/>
      <c r="E10" s="60"/>
      <c r="F10" s="60"/>
    </row>
    <row r="11" spans="1:7">
      <c r="F11" s="8"/>
    </row>
    <row r="12" spans="1:7">
      <c r="F12" s="8"/>
    </row>
    <row r="17" spans="1:6">
      <c r="E17" s="7"/>
    </row>
    <row r="18" spans="1:6">
      <c r="E18" s="1"/>
      <c r="F18" s="2"/>
    </row>
    <row r="19" spans="1:6">
      <c r="E19" s="1"/>
      <c r="F19" s="2"/>
    </row>
    <row r="20" spans="1:6">
      <c r="E20" s="1"/>
      <c r="F20" s="2"/>
    </row>
    <row r="21" spans="1:6">
      <c r="E21" s="1"/>
      <c r="F21" s="2"/>
    </row>
    <row r="22" spans="1:6">
      <c r="E22" s="1"/>
      <c r="F22" s="2"/>
    </row>
    <row r="23" spans="1:6">
      <c r="E23" s="1"/>
      <c r="F23" s="1"/>
    </row>
    <row r="24" spans="1:6">
      <c r="E24" s="1"/>
      <c r="F24" s="1"/>
    </row>
    <row r="25" spans="1:6">
      <c r="E25" s="1"/>
      <c r="F25" s="1"/>
    </row>
    <row r="26" spans="1:6">
      <c r="E26" s="1"/>
      <c r="F26" s="1"/>
    </row>
    <row r="27" spans="1:6">
      <c r="E27" s="1"/>
      <c r="F27" s="1"/>
    </row>
    <row r="28" spans="1:6">
      <c r="E28" s="1"/>
      <c r="F28" s="1"/>
    </row>
    <row r="29" spans="1:6">
      <c r="E29" s="1"/>
      <c r="F29" s="1"/>
    </row>
    <row r="30" spans="1:6">
      <c r="E30" s="1"/>
      <c r="F30" s="1"/>
    </row>
    <row r="31" spans="1:6" ht="31.5" customHeight="1">
      <c r="A31" s="5" t="s">
        <v>27</v>
      </c>
      <c r="F31" s="6" t="s">
        <v>37</v>
      </c>
    </row>
    <row r="33" spans="1:1">
      <c r="A33" s="4" t="s">
        <v>12</v>
      </c>
    </row>
  </sheetData>
  <pageMargins left="0.7" right="0.7" top="0.75" bottom="0.75" header="0.3" footer="0.3"/>
  <pageSetup paperSize="9" orientation="landscape" r:id="rId1"/>
  <ignoredErrors>
    <ignoredError sqref="B9:F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29"/>
  <sheetViews>
    <sheetView showGridLines="0" tabSelected="1" zoomScale="85" zoomScaleNormal="85" workbookViewId="0">
      <selection activeCell="N21" sqref="N21"/>
    </sheetView>
  </sheetViews>
  <sheetFormatPr baseColWidth="10" defaultRowHeight="12.75"/>
  <cols>
    <col min="1" max="1" width="21.85546875" style="31" customWidth="1"/>
    <col min="2" max="2" width="6.85546875" style="31" customWidth="1"/>
    <col min="3" max="3" width="14.5703125" style="31" customWidth="1"/>
    <col min="4" max="4" width="15.85546875" style="31" customWidth="1"/>
    <col min="5" max="5" width="6.7109375" style="31" customWidth="1"/>
    <col min="6" max="6" width="10.140625" style="31" customWidth="1"/>
    <col min="7" max="7" width="13" style="31" customWidth="1"/>
    <col min="8" max="8" width="10" style="31" customWidth="1"/>
    <col min="9" max="9" width="12.85546875" style="31" customWidth="1"/>
    <col min="10" max="10" width="13.42578125" style="31" customWidth="1"/>
    <col min="11" max="16384" width="11.42578125" style="31"/>
  </cols>
  <sheetData>
    <row r="1" spans="1:12" ht="15">
      <c r="A1" s="65" t="s">
        <v>35</v>
      </c>
      <c r="B1" s="65"/>
      <c r="C1" s="65"/>
      <c r="D1" s="65"/>
      <c r="E1" s="65"/>
      <c r="F1" s="65"/>
    </row>
    <row r="2" spans="1:12" ht="22.5" customHeight="1"/>
    <row r="3" spans="1:12">
      <c r="A3" s="32" t="str">
        <f>'7.05 Notice'!A17</f>
        <v xml:space="preserve">[2] Évolution du nombre des principaux diplômes de l'enseignement supérieur universitaire </v>
      </c>
      <c r="B3" s="33"/>
      <c r="C3" s="28"/>
      <c r="D3" s="28"/>
      <c r="E3" s="28"/>
      <c r="F3" s="28"/>
      <c r="G3" s="28"/>
      <c r="H3" s="28"/>
      <c r="I3" s="33"/>
      <c r="J3" s="33"/>
      <c r="K3" s="33"/>
      <c r="L3" s="33"/>
    </row>
    <row r="4" spans="1:12">
      <c r="A4" s="32"/>
      <c r="B4" s="33"/>
      <c r="C4" s="28"/>
      <c r="D4" s="28"/>
      <c r="E4" s="28"/>
      <c r="F4" s="28"/>
      <c r="G4" s="28"/>
      <c r="H4" s="28"/>
      <c r="I4" s="33"/>
      <c r="J4" s="33"/>
      <c r="K4" s="33"/>
      <c r="L4" s="33"/>
    </row>
    <row r="5" spans="1:12" ht="38.25" customHeight="1">
      <c r="A5" s="34"/>
      <c r="B5" s="35"/>
      <c r="C5" s="29" t="s">
        <v>0</v>
      </c>
      <c r="D5" s="29" t="s">
        <v>1</v>
      </c>
      <c r="E5" s="29" t="s">
        <v>2</v>
      </c>
      <c r="F5" s="29" t="s">
        <v>3</v>
      </c>
      <c r="G5" s="29" t="s">
        <v>4</v>
      </c>
      <c r="H5" s="29" t="s">
        <v>10</v>
      </c>
      <c r="I5" s="29" t="s">
        <v>6</v>
      </c>
      <c r="J5" s="30" t="s">
        <v>5</v>
      </c>
      <c r="K5" s="33"/>
      <c r="L5" s="33"/>
    </row>
    <row r="6" spans="1:12" ht="20.100000000000001" customHeight="1">
      <c r="A6" s="36" t="s">
        <v>7</v>
      </c>
      <c r="B6" s="33">
        <v>2015</v>
      </c>
      <c r="C6" s="37">
        <v>139</v>
      </c>
      <c r="D6" s="37">
        <v>195</v>
      </c>
      <c r="E6" s="37"/>
      <c r="F6" s="37">
        <f>133+379+195</f>
        <v>707</v>
      </c>
      <c r="G6" s="37">
        <f>98+106+7</f>
        <v>211</v>
      </c>
      <c r="H6" s="37">
        <v>17</v>
      </c>
      <c r="I6" s="37">
        <v>7</v>
      </c>
      <c r="J6" s="37">
        <f t="shared" ref="J6:J18" si="0">SUM(C6:I6)</f>
        <v>1276</v>
      </c>
      <c r="K6" s="37"/>
      <c r="L6" s="33"/>
    </row>
    <row r="7" spans="1:12" ht="20.100000000000001" customHeight="1">
      <c r="A7" s="36"/>
      <c r="B7" s="33">
        <v>2016</v>
      </c>
      <c r="C7" s="37">
        <v>125</v>
      </c>
      <c r="D7" s="37">
        <v>176</v>
      </c>
      <c r="E7" s="37"/>
      <c r="F7" s="37">
        <f>113+509+205</f>
        <v>827</v>
      </c>
      <c r="G7" s="37">
        <f>116+10+104</f>
        <v>230</v>
      </c>
      <c r="H7" s="37">
        <v>15</v>
      </c>
      <c r="I7" s="37">
        <v>16</v>
      </c>
      <c r="J7" s="37">
        <f t="shared" si="0"/>
        <v>1389</v>
      </c>
      <c r="K7" s="37"/>
      <c r="L7" s="33"/>
    </row>
    <row r="8" spans="1:12" ht="20.100000000000001" customHeight="1">
      <c r="A8" s="36"/>
      <c r="B8" s="33">
        <v>2017</v>
      </c>
      <c r="C8" s="37">
        <v>106</v>
      </c>
      <c r="D8" s="37">
        <v>190</v>
      </c>
      <c r="E8" s="37"/>
      <c r="F8" s="37">
        <f>112+437+206</f>
        <v>755</v>
      </c>
      <c r="G8" s="37">
        <f>81+95+9</f>
        <v>185</v>
      </c>
      <c r="H8" s="37">
        <v>17</v>
      </c>
      <c r="I8" s="37">
        <v>17</v>
      </c>
      <c r="J8" s="37">
        <f t="shared" si="0"/>
        <v>1270</v>
      </c>
      <c r="K8" s="37"/>
      <c r="L8" s="33"/>
    </row>
    <row r="9" spans="1:12" ht="20.100000000000001" customHeight="1">
      <c r="A9" s="38"/>
      <c r="B9" s="39">
        <v>2018</v>
      </c>
      <c r="C9" s="40">
        <v>80</v>
      </c>
      <c r="D9" s="40">
        <v>185</v>
      </c>
      <c r="E9" s="40"/>
      <c r="F9" s="40">
        <f>61+529+225</f>
        <v>815</v>
      </c>
      <c r="G9" s="40">
        <f>97+121+14</f>
        <v>232</v>
      </c>
      <c r="H9" s="40">
        <v>23</v>
      </c>
      <c r="I9" s="40">
        <v>11</v>
      </c>
      <c r="J9" s="37">
        <f t="shared" si="0"/>
        <v>1346</v>
      </c>
      <c r="K9" s="37"/>
      <c r="L9" s="33"/>
    </row>
    <row r="10" spans="1:12" ht="20.100000000000001" customHeight="1">
      <c r="A10" s="38"/>
      <c r="B10" s="39">
        <v>2019</v>
      </c>
      <c r="C10" s="40">
        <v>53</v>
      </c>
      <c r="D10" s="40">
        <v>222</v>
      </c>
      <c r="E10" s="40"/>
      <c r="F10" s="40">
        <f>91+331+192</f>
        <v>614</v>
      </c>
      <c r="G10" s="40">
        <f>78+166</f>
        <v>244</v>
      </c>
      <c r="H10" s="40">
        <v>41</v>
      </c>
      <c r="I10" s="40">
        <f>82+11</f>
        <v>93</v>
      </c>
      <c r="J10" s="40">
        <f t="shared" si="0"/>
        <v>1267</v>
      </c>
      <c r="K10" s="37"/>
      <c r="L10" s="33"/>
    </row>
    <row r="11" spans="1:12" ht="20.100000000000001" customHeight="1">
      <c r="A11" s="41"/>
      <c r="B11" s="42">
        <v>2020</v>
      </c>
      <c r="C11" s="43">
        <v>63</v>
      </c>
      <c r="D11" s="43">
        <v>268</v>
      </c>
      <c r="E11" s="43"/>
      <c r="F11" s="43">
        <v>624</v>
      </c>
      <c r="G11" s="43">
        <v>479</v>
      </c>
      <c r="H11" s="43">
        <v>38</v>
      </c>
      <c r="I11" s="43"/>
      <c r="J11" s="40">
        <f t="shared" si="0"/>
        <v>1472</v>
      </c>
      <c r="K11" s="37"/>
      <c r="L11" s="33"/>
    </row>
    <row r="12" spans="1:12" ht="20.100000000000001" customHeight="1">
      <c r="A12" s="36" t="s">
        <v>29</v>
      </c>
      <c r="B12" s="33">
        <v>2015</v>
      </c>
      <c r="C12" s="37">
        <v>61</v>
      </c>
      <c r="D12" s="37">
        <v>96</v>
      </c>
      <c r="E12" s="37"/>
      <c r="F12" s="37">
        <f>7+198</f>
        <v>205</v>
      </c>
      <c r="G12" s="37">
        <f>64+70</f>
        <v>134</v>
      </c>
      <c r="H12" s="37"/>
      <c r="I12" s="37"/>
      <c r="J12" s="37">
        <f t="shared" si="0"/>
        <v>496</v>
      </c>
      <c r="K12" s="44"/>
      <c r="L12" s="33"/>
    </row>
    <row r="13" spans="1:12" ht="20.100000000000001" customHeight="1">
      <c r="A13" s="36"/>
      <c r="B13" s="33">
        <v>2016</v>
      </c>
      <c r="C13" s="37">
        <v>41</v>
      </c>
      <c r="D13" s="37"/>
      <c r="E13" s="37">
        <v>85</v>
      </c>
      <c r="F13" s="37">
        <f>11+156</f>
        <v>167</v>
      </c>
      <c r="G13" s="37">
        <f>63+47</f>
        <v>110</v>
      </c>
      <c r="H13" s="37"/>
      <c r="I13" s="37">
        <f>45+28</f>
        <v>73</v>
      </c>
      <c r="J13" s="37">
        <f t="shared" si="0"/>
        <v>476</v>
      </c>
      <c r="K13" s="44"/>
      <c r="L13" s="33"/>
    </row>
    <row r="14" spans="1:12" ht="20.100000000000001" customHeight="1">
      <c r="A14" s="36"/>
      <c r="B14" s="33">
        <v>2017</v>
      </c>
      <c r="C14" s="37">
        <v>54</v>
      </c>
      <c r="D14" s="37">
        <v>80</v>
      </c>
      <c r="E14" s="37"/>
      <c r="F14" s="37">
        <f>11+158</f>
        <v>169</v>
      </c>
      <c r="G14" s="37">
        <f>61+32</f>
        <v>93</v>
      </c>
      <c r="H14" s="37"/>
      <c r="I14" s="37"/>
      <c r="J14" s="37">
        <f t="shared" si="0"/>
        <v>396</v>
      </c>
      <c r="K14" s="44"/>
      <c r="L14" s="33"/>
    </row>
    <row r="15" spans="1:12" ht="20.100000000000001" customHeight="1">
      <c r="A15" s="36"/>
      <c r="B15" s="33">
        <v>2018</v>
      </c>
      <c r="C15" s="37">
        <v>52</v>
      </c>
      <c r="D15" s="37">
        <v>98</v>
      </c>
      <c r="E15" s="37"/>
      <c r="F15" s="37">
        <f>15+170</f>
        <v>185</v>
      </c>
      <c r="G15" s="37">
        <f>77+39</f>
        <v>116</v>
      </c>
      <c r="H15" s="37"/>
      <c r="I15" s="37">
        <v>31</v>
      </c>
      <c r="J15" s="37">
        <f t="shared" si="0"/>
        <v>482</v>
      </c>
      <c r="K15" s="44"/>
      <c r="L15" s="33"/>
    </row>
    <row r="16" spans="1:12" ht="20.100000000000001" customHeight="1">
      <c r="A16" s="38"/>
      <c r="B16" s="39">
        <v>2019</v>
      </c>
      <c r="C16" s="40">
        <v>51</v>
      </c>
      <c r="D16" s="40">
        <v>86</v>
      </c>
      <c r="E16" s="40"/>
      <c r="F16" s="40">
        <f>30+291</f>
        <v>321</v>
      </c>
      <c r="G16" s="40">
        <f>4+23+24</f>
        <v>51</v>
      </c>
      <c r="H16" s="40"/>
      <c r="I16" s="40">
        <v>101</v>
      </c>
      <c r="J16" s="40">
        <f t="shared" si="0"/>
        <v>610</v>
      </c>
      <c r="K16" s="44"/>
      <c r="L16" s="33"/>
    </row>
    <row r="17" spans="1:17" ht="20.100000000000001" customHeight="1">
      <c r="A17" s="41"/>
      <c r="B17" s="42">
        <v>2020</v>
      </c>
      <c r="C17" s="43">
        <v>68</v>
      </c>
      <c r="D17" s="43">
        <v>75</v>
      </c>
      <c r="E17" s="43"/>
      <c r="F17" s="43">
        <v>288</v>
      </c>
      <c r="G17" s="43">
        <v>69</v>
      </c>
      <c r="H17" s="43"/>
      <c r="I17" s="43">
        <v>28</v>
      </c>
      <c r="J17" s="40">
        <f t="shared" si="0"/>
        <v>528</v>
      </c>
      <c r="K17" s="44"/>
      <c r="L17" s="33"/>
    </row>
    <row r="18" spans="1:17" ht="20.100000000000001" customHeight="1">
      <c r="A18" s="36" t="s">
        <v>11</v>
      </c>
      <c r="B18" s="33">
        <v>2015</v>
      </c>
      <c r="C18" s="37"/>
      <c r="D18" s="37">
        <v>5</v>
      </c>
      <c r="E18" s="37"/>
      <c r="F18" s="37">
        <v>10</v>
      </c>
      <c r="G18" s="37">
        <v>13</v>
      </c>
      <c r="H18" s="37"/>
      <c r="I18" s="37"/>
      <c r="J18" s="37">
        <f t="shared" si="0"/>
        <v>28</v>
      </c>
      <c r="K18" s="44"/>
      <c r="L18" s="33"/>
    </row>
    <row r="19" spans="1:17" ht="20.100000000000001" customHeight="1">
      <c r="A19" s="36"/>
      <c r="B19" s="33">
        <v>2016</v>
      </c>
      <c r="C19" s="37"/>
      <c r="D19" s="37"/>
      <c r="E19" s="37"/>
      <c r="F19" s="37"/>
      <c r="G19" s="37"/>
      <c r="H19" s="37"/>
      <c r="I19" s="37"/>
      <c r="J19" s="37">
        <f t="shared" ref="J19:J23" si="1">SUM(C19:I19)</f>
        <v>0</v>
      </c>
      <c r="K19" s="44"/>
      <c r="L19" s="33"/>
    </row>
    <row r="20" spans="1:17" ht="20.100000000000001" customHeight="1">
      <c r="A20" s="36"/>
      <c r="B20" s="33">
        <v>2017</v>
      </c>
      <c r="C20" s="37">
        <v>1</v>
      </c>
      <c r="D20" s="37">
        <v>1</v>
      </c>
      <c r="E20" s="37"/>
      <c r="F20" s="37"/>
      <c r="G20" s="37"/>
      <c r="H20" s="37"/>
      <c r="I20" s="37"/>
      <c r="J20" s="37">
        <f t="shared" si="1"/>
        <v>2</v>
      </c>
      <c r="K20" s="44"/>
      <c r="L20" s="33"/>
    </row>
    <row r="21" spans="1:17" ht="20.100000000000001" customHeight="1">
      <c r="A21" s="36"/>
      <c r="B21" s="33">
        <v>2018</v>
      </c>
      <c r="C21" s="37"/>
      <c r="D21" s="37"/>
      <c r="E21" s="37"/>
      <c r="F21" s="37"/>
      <c r="G21" s="37"/>
      <c r="H21" s="37"/>
      <c r="I21" s="37"/>
      <c r="J21" s="37">
        <f t="shared" si="1"/>
        <v>0</v>
      </c>
      <c r="K21" s="44"/>
      <c r="L21" s="33"/>
    </row>
    <row r="22" spans="1:17" ht="20.100000000000001" customHeight="1">
      <c r="A22" s="36"/>
      <c r="B22" s="33">
        <v>2019</v>
      </c>
      <c r="C22" s="37"/>
      <c r="D22" s="37"/>
      <c r="E22" s="37"/>
      <c r="F22" s="37"/>
      <c r="G22" s="37">
        <v>2</v>
      </c>
      <c r="H22" s="37"/>
      <c r="I22" s="37"/>
      <c r="J22" s="37">
        <f t="shared" si="1"/>
        <v>2</v>
      </c>
      <c r="K22" s="44"/>
      <c r="L22" s="33"/>
    </row>
    <row r="23" spans="1:17" ht="20.100000000000001" customHeight="1">
      <c r="A23" s="45"/>
      <c r="B23" s="33">
        <v>2020</v>
      </c>
      <c r="C23" s="47"/>
      <c r="D23" s="47"/>
      <c r="E23" s="48"/>
      <c r="F23" s="64">
        <v>2</v>
      </c>
      <c r="G23" s="64">
        <v>1</v>
      </c>
      <c r="H23" s="47"/>
      <c r="I23" s="47"/>
      <c r="J23" s="37">
        <f t="shared" si="1"/>
        <v>3</v>
      </c>
      <c r="K23" s="44"/>
      <c r="L23" s="49"/>
      <c r="M23" s="50"/>
      <c r="O23" s="51"/>
      <c r="P23" s="52"/>
      <c r="Q23" s="51"/>
    </row>
    <row r="24" spans="1:17" ht="20.100000000000001" customHeight="1">
      <c r="A24" s="45"/>
      <c r="B24" s="46"/>
      <c r="C24" s="47"/>
      <c r="D24" s="47"/>
      <c r="E24" s="48"/>
      <c r="F24" s="47"/>
      <c r="G24" s="47"/>
      <c r="H24" s="47"/>
      <c r="I24" s="47"/>
      <c r="J24" s="47"/>
      <c r="K24" s="44"/>
      <c r="L24" s="49"/>
      <c r="M24" s="50"/>
      <c r="O24" s="51"/>
      <c r="P24" s="52"/>
      <c r="Q24" s="51"/>
    </row>
    <row r="25" spans="1:17" s="55" customFormat="1">
      <c r="A25" s="53" t="s">
        <v>27</v>
      </c>
      <c r="B25" s="39"/>
      <c r="C25" s="39"/>
      <c r="D25" s="39"/>
      <c r="E25" s="39"/>
      <c r="F25" s="39"/>
      <c r="G25" s="39"/>
      <c r="H25" s="39"/>
      <c r="I25" s="39"/>
      <c r="J25" s="54" t="s">
        <v>38</v>
      </c>
      <c r="K25" s="39"/>
      <c r="L25" s="39"/>
    </row>
    <row r="26" spans="1:17">
      <c r="A26" s="33"/>
      <c r="B26" s="33"/>
      <c r="C26" s="33"/>
      <c r="D26" s="33"/>
      <c r="E26" s="33"/>
      <c r="F26" s="33"/>
      <c r="G26" s="33"/>
      <c r="H26" s="33"/>
      <c r="I26" s="33"/>
      <c r="J26" s="33"/>
      <c r="K26" s="33"/>
      <c r="L26" s="33"/>
    </row>
    <row r="27" spans="1:17" ht="12.75" customHeight="1">
      <c r="A27" s="66" t="s">
        <v>36</v>
      </c>
      <c r="B27" s="66"/>
      <c r="C27" s="66"/>
      <c r="D27" s="66"/>
      <c r="E27" s="66"/>
      <c r="F27" s="66"/>
      <c r="G27" s="66"/>
      <c r="H27" s="66"/>
      <c r="I27" s="66"/>
      <c r="J27" s="66"/>
      <c r="K27" s="56"/>
      <c r="L27" s="56"/>
    </row>
    <row r="28" spans="1:17">
      <c r="A28" s="33"/>
      <c r="B28" s="33"/>
      <c r="C28" s="49"/>
      <c r="D28" s="49"/>
      <c r="E28" s="49"/>
      <c r="F28" s="49"/>
      <c r="G28" s="49"/>
      <c r="H28" s="49"/>
      <c r="I28" s="49"/>
      <c r="J28" s="49"/>
      <c r="K28" s="33"/>
      <c r="L28" s="33"/>
    </row>
    <row r="29" spans="1:17">
      <c r="A29" s="57" t="s">
        <v>12</v>
      </c>
      <c r="B29" s="33"/>
      <c r="C29" s="33"/>
      <c r="D29" s="33"/>
      <c r="E29" s="33"/>
      <c r="F29" s="33"/>
      <c r="G29" s="33"/>
      <c r="H29" s="33"/>
      <c r="I29" s="33"/>
      <c r="J29" s="37"/>
      <c r="K29" s="33"/>
      <c r="L29" s="33"/>
    </row>
  </sheetData>
  <mergeCells count="2">
    <mergeCell ref="A1:F1"/>
    <mergeCell ref="A27:J27"/>
  </mergeCells>
  <phoneticPr fontId="0" type="noConversion"/>
  <pageMargins left="0.24" right="0.5" top="0.47" bottom="0.42" header="0.35" footer="0.32"/>
  <pageSetup paperSize="9" orientation="landscape" r:id="rId1"/>
  <headerFooter alignWithMargins="0"/>
  <ignoredErrors>
    <ignoredError sqref="J11:J2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showGridLines="0" zoomScaleNormal="100" workbookViewId="0">
      <selection activeCell="F19" sqref="F19"/>
    </sheetView>
  </sheetViews>
  <sheetFormatPr baseColWidth="10" defaultRowHeight="12.75"/>
  <cols>
    <col min="1" max="1" width="30.28515625" style="67" customWidth="1"/>
    <col min="2" max="6" width="8.7109375" style="68" customWidth="1"/>
    <col min="7" max="7" width="9.7109375" style="68" customWidth="1"/>
    <col min="8" max="9" width="8.7109375" style="67" customWidth="1"/>
    <col min="10" max="16384" width="11.42578125" style="67"/>
  </cols>
  <sheetData>
    <row r="1" spans="1:15" ht="15">
      <c r="A1" s="119" t="s">
        <v>63</v>
      </c>
      <c r="B1" s="119"/>
      <c r="C1" s="119"/>
      <c r="D1" s="119"/>
    </row>
    <row r="2" spans="1:15" ht="18.75" customHeight="1"/>
    <row r="3" spans="1:15">
      <c r="A3" s="118" t="s">
        <v>40</v>
      </c>
    </row>
    <row r="4" spans="1:15">
      <c r="A4" s="117"/>
      <c r="B4" s="76"/>
      <c r="C4" s="76"/>
      <c r="D4" s="76"/>
      <c r="E4" s="76"/>
      <c r="F4" s="76"/>
      <c r="G4" s="76"/>
    </row>
    <row r="5" spans="1:15" ht="8.25" customHeight="1">
      <c r="A5" s="116"/>
      <c r="B5" s="115"/>
      <c r="C5" s="115"/>
      <c r="D5" s="115"/>
      <c r="E5" s="115"/>
      <c r="F5" s="115"/>
      <c r="G5" s="115"/>
    </row>
    <row r="6" spans="1:15" ht="27.95" customHeight="1">
      <c r="A6" s="90" t="s">
        <v>62</v>
      </c>
      <c r="B6" s="114" t="s">
        <v>61</v>
      </c>
      <c r="C6" s="113"/>
      <c r="D6" s="89" t="s">
        <v>7</v>
      </c>
      <c r="E6" s="89"/>
      <c r="F6" s="112" t="s">
        <v>60</v>
      </c>
      <c r="G6" s="112"/>
      <c r="K6" s="111"/>
      <c r="L6" s="111"/>
      <c r="M6" s="111"/>
      <c r="N6" s="111"/>
    </row>
    <row r="7" spans="1:15" s="110" customFormat="1" ht="33.75">
      <c r="A7" s="88"/>
      <c r="B7" s="86" t="s">
        <v>51</v>
      </c>
      <c r="C7" s="86" t="s">
        <v>50</v>
      </c>
      <c r="D7" s="87" t="s">
        <v>51</v>
      </c>
      <c r="E7" s="86" t="s">
        <v>50</v>
      </c>
      <c r="F7" s="87" t="s">
        <v>51</v>
      </c>
      <c r="G7" s="86" t="s">
        <v>50</v>
      </c>
      <c r="K7" s="67"/>
      <c r="L7" s="67"/>
      <c r="M7" s="67"/>
      <c r="N7" s="67"/>
      <c r="O7" s="67"/>
    </row>
    <row r="8" spans="1:15" ht="14.1" customHeight="1">
      <c r="A8" s="104" t="s">
        <v>0</v>
      </c>
      <c r="B8" s="103">
        <v>4</v>
      </c>
      <c r="C8" s="102">
        <f>4/B8*100</f>
        <v>100</v>
      </c>
      <c r="D8" s="81">
        <v>59</v>
      </c>
      <c r="E8" s="80">
        <f>46/D8*100</f>
        <v>77.966101694915253</v>
      </c>
      <c r="F8" s="81">
        <f>+B8+D8</f>
        <v>63</v>
      </c>
      <c r="G8" s="80">
        <f>50/F8*100</f>
        <v>79.365079365079367</v>
      </c>
      <c r="I8" s="108"/>
      <c r="J8" s="91"/>
      <c r="K8" s="107"/>
      <c r="L8" s="95"/>
    </row>
    <row r="9" spans="1:15" ht="14.1" customHeight="1">
      <c r="A9" s="104" t="s">
        <v>58</v>
      </c>
      <c r="B9" s="103">
        <v>122</v>
      </c>
      <c r="C9" s="102">
        <f>82/B9*100</f>
        <v>67.213114754098356</v>
      </c>
      <c r="D9" s="81">
        <v>146</v>
      </c>
      <c r="E9" s="80">
        <f>90/D9*100</f>
        <v>61.643835616438359</v>
      </c>
      <c r="F9" s="81">
        <f>+B9+D9</f>
        <v>268</v>
      </c>
      <c r="G9" s="80">
        <f>172/F9*100</f>
        <v>64.179104477611943</v>
      </c>
      <c r="I9" s="97"/>
      <c r="J9" s="91"/>
      <c r="K9" s="107"/>
      <c r="L9" s="95"/>
    </row>
    <row r="10" spans="1:15" ht="14.1" customHeight="1">
      <c r="A10" s="104" t="s">
        <v>57</v>
      </c>
      <c r="B10" s="103"/>
      <c r="C10" s="102"/>
      <c r="D10" s="81"/>
      <c r="E10" s="80"/>
      <c r="F10" s="81"/>
      <c r="G10" s="80"/>
      <c r="I10" s="108"/>
      <c r="J10" s="91"/>
      <c r="K10" s="107"/>
      <c r="L10" s="95"/>
    </row>
    <row r="11" spans="1:15" ht="14.1" customHeight="1">
      <c r="A11" s="104" t="s">
        <v>48</v>
      </c>
      <c r="B11" s="103">
        <v>47</v>
      </c>
      <c r="C11" s="102">
        <f>18/B11*100</f>
        <v>38.297872340425535</v>
      </c>
      <c r="D11" s="81">
        <v>760</v>
      </c>
      <c r="E11" s="80">
        <f>538/D11*100</f>
        <v>70.78947368421052</v>
      </c>
      <c r="F11" s="81">
        <f>+B11+D11</f>
        <v>807</v>
      </c>
      <c r="G11" s="80">
        <f>558/F11*100</f>
        <v>69.14498141263941</v>
      </c>
      <c r="I11" s="108"/>
      <c r="J11" s="109"/>
      <c r="K11" s="107"/>
      <c r="L11" s="95"/>
    </row>
    <row r="12" spans="1:15" ht="14.1" customHeight="1">
      <c r="A12" s="104" t="s">
        <v>4</v>
      </c>
      <c r="B12" s="103">
        <v>76</v>
      </c>
      <c r="C12" s="102">
        <f>24/B12*100</f>
        <v>31.578947368421051</v>
      </c>
      <c r="D12" s="81">
        <v>220</v>
      </c>
      <c r="E12" s="80">
        <f>128/D12*100</f>
        <v>58.18181818181818</v>
      </c>
      <c r="F12" s="81">
        <f>+B12+D12</f>
        <v>296</v>
      </c>
      <c r="G12" s="80">
        <f>152/F12*100</f>
        <v>51.351351351351347</v>
      </c>
      <c r="I12" s="97"/>
      <c r="J12" s="91"/>
      <c r="K12" s="107"/>
      <c r="L12" s="95"/>
    </row>
    <row r="13" spans="1:15" ht="14.1" customHeight="1">
      <c r="A13" s="104" t="s">
        <v>56</v>
      </c>
      <c r="B13" s="103"/>
      <c r="C13" s="102"/>
      <c r="D13" s="81">
        <v>38</v>
      </c>
      <c r="E13" s="80">
        <f>10/D13*100</f>
        <v>26.315789473684209</v>
      </c>
      <c r="F13" s="81">
        <f>+B13+D13</f>
        <v>38</v>
      </c>
      <c r="G13" s="80">
        <f>10/F13*100</f>
        <v>26.315789473684209</v>
      </c>
      <c r="I13" s="108"/>
      <c r="J13" s="91"/>
      <c r="K13" s="107"/>
      <c r="L13" s="95"/>
    </row>
    <row r="14" spans="1:15" ht="14.1" customHeight="1">
      <c r="A14" s="104" t="s">
        <v>47</v>
      </c>
      <c r="B14" s="103"/>
      <c r="C14" s="102"/>
      <c r="D14" s="81"/>
      <c r="E14" s="80"/>
      <c r="F14" s="81"/>
      <c r="G14" s="80"/>
      <c r="I14" s="108"/>
      <c r="J14" s="91"/>
      <c r="K14" s="107"/>
      <c r="L14" s="95"/>
    </row>
    <row r="15" spans="1:15" ht="14.1" customHeight="1" thickBot="1">
      <c r="A15" s="101" t="s">
        <v>46</v>
      </c>
      <c r="B15" s="99">
        <f>SUM(B8:B14)</f>
        <v>249</v>
      </c>
      <c r="C15" s="100">
        <f>130/B15*100</f>
        <v>52.208835341365464</v>
      </c>
      <c r="D15" s="99">
        <f>SUM(D8:D14)</f>
        <v>1223</v>
      </c>
      <c r="E15" s="100">
        <f>818/D15*100</f>
        <v>66.884709730171707</v>
      </c>
      <c r="F15" s="99">
        <f>SUM(F8:F14)</f>
        <v>1472</v>
      </c>
      <c r="G15" s="100">
        <f>948/F15*100</f>
        <v>64.402173913043484</v>
      </c>
      <c r="H15" s="83"/>
      <c r="I15" s="108"/>
      <c r="J15" s="91"/>
      <c r="K15" s="107"/>
      <c r="L15" s="95"/>
    </row>
    <row r="17" spans="1:14">
      <c r="A17" s="92"/>
    </row>
    <row r="18" spans="1:14" ht="7.5" customHeight="1"/>
    <row r="19" spans="1:14" ht="27.75" customHeight="1">
      <c r="A19" s="90" t="s">
        <v>59</v>
      </c>
      <c r="B19" s="106" t="s">
        <v>29</v>
      </c>
      <c r="C19" s="105"/>
      <c r="D19" s="106"/>
      <c r="E19" s="105"/>
      <c r="F19" s="67"/>
      <c r="G19" s="67"/>
    </row>
    <row r="20" spans="1:14" ht="33.75">
      <c r="A20" s="88"/>
      <c r="B20" s="86" t="s">
        <v>51</v>
      </c>
      <c r="C20" s="86" t="s">
        <v>50</v>
      </c>
      <c r="D20" s="86"/>
      <c r="E20" s="86"/>
      <c r="F20" s="67"/>
      <c r="G20" s="67"/>
    </row>
    <row r="21" spans="1:14" ht="14.1" customHeight="1">
      <c r="A21" s="104" t="s">
        <v>0</v>
      </c>
      <c r="B21" s="103">
        <v>68</v>
      </c>
      <c r="C21" s="102">
        <f>47/B21*100</f>
        <v>69.117647058823522</v>
      </c>
      <c r="D21" s="103"/>
      <c r="E21" s="102"/>
      <c r="F21" s="91"/>
      <c r="G21" s="67"/>
      <c r="J21" s="91"/>
      <c r="M21" s="95"/>
      <c r="N21" s="91"/>
    </row>
    <row r="22" spans="1:14" ht="14.1" customHeight="1">
      <c r="A22" s="104" t="s">
        <v>58</v>
      </c>
      <c r="B22" s="103">
        <v>75</v>
      </c>
      <c r="C22" s="102">
        <f>45/B22*100</f>
        <v>60</v>
      </c>
      <c r="D22" s="103"/>
      <c r="E22" s="102"/>
      <c r="F22" s="91"/>
      <c r="G22" s="67"/>
      <c r="J22" s="91"/>
      <c r="M22" s="95"/>
      <c r="N22" s="91"/>
    </row>
    <row r="23" spans="1:14" ht="14.1" customHeight="1">
      <c r="A23" s="104" t="s">
        <v>57</v>
      </c>
      <c r="B23" s="103"/>
      <c r="C23" s="102"/>
      <c r="D23" s="103"/>
      <c r="E23" s="102"/>
      <c r="F23" s="91"/>
      <c r="G23" s="67"/>
      <c r="J23" s="91"/>
      <c r="M23" s="95"/>
      <c r="N23" s="91"/>
    </row>
    <row r="24" spans="1:14" ht="14.1" customHeight="1">
      <c r="A24" s="104" t="s">
        <v>48</v>
      </c>
      <c r="B24" s="103">
        <v>288</v>
      </c>
      <c r="C24" s="102">
        <f>201/B24*100</f>
        <v>69.791666666666657</v>
      </c>
      <c r="D24" s="103"/>
      <c r="E24" s="102"/>
      <c r="F24" s="91"/>
      <c r="G24" s="67"/>
      <c r="I24" s="83"/>
      <c r="J24" s="91"/>
      <c r="M24" s="95"/>
      <c r="N24" s="91"/>
    </row>
    <row r="25" spans="1:14" ht="14.1" customHeight="1">
      <c r="A25" s="104" t="s">
        <v>4</v>
      </c>
      <c r="B25" s="103">
        <v>97</v>
      </c>
      <c r="C25" s="102">
        <f>45/B25*100</f>
        <v>46.391752577319586</v>
      </c>
      <c r="D25" s="103"/>
      <c r="E25" s="102"/>
      <c r="F25" s="91"/>
      <c r="G25" s="67"/>
      <c r="J25" s="91"/>
      <c r="M25" s="95"/>
      <c r="N25" s="91"/>
    </row>
    <row r="26" spans="1:14" ht="14.1" customHeight="1">
      <c r="A26" s="104" t="s">
        <v>56</v>
      </c>
      <c r="B26" s="103"/>
      <c r="C26" s="102"/>
      <c r="D26" s="103"/>
      <c r="E26" s="102"/>
      <c r="F26" s="91"/>
      <c r="G26" s="67"/>
      <c r="J26" s="91"/>
      <c r="M26" s="95"/>
      <c r="N26" s="91"/>
    </row>
    <row r="27" spans="1:14" ht="14.1" customHeight="1">
      <c r="A27" s="104" t="s">
        <v>47</v>
      </c>
      <c r="B27" s="103"/>
      <c r="C27" s="102"/>
      <c r="D27" s="103"/>
      <c r="E27" s="102"/>
      <c r="F27" s="91"/>
      <c r="G27" s="67"/>
      <c r="J27" s="91"/>
      <c r="M27" s="95"/>
      <c r="N27" s="91"/>
    </row>
    <row r="28" spans="1:14" ht="14.1" customHeight="1" thickBot="1">
      <c r="A28" s="101" t="s">
        <v>46</v>
      </c>
      <c r="B28" s="99">
        <f>SUM(B21:B27)</f>
        <v>528</v>
      </c>
      <c r="C28" s="100">
        <f>339/B28*100</f>
        <v>64.204545454545453</v>
      </c>
      <c r="D28" s="99"/>
      <c r="E28" s="98"/>
      <c r="F28" s="91"/>
      <c r="G28" s="67"/>
      <c r="J28" s="91"/>
      <c r="K28" s="97"/>
      <c r="L28" s="96"/>
      <c r="M28" s="95"/>
      <c r="N28" s="91"/>
    </row>
    <row r="29" spans="1:14" ht="22.5" customHeight="1">
      <c r="A29" s="94" t="s">
        <v>55</v>
      </c>
      <c r="B29" s="93"/>
      <c r="C29" s="93"/>
      <c r="D29" s="93"/>
    </row>
    <row r="30" spans="1:14">
      <c r="A30" s="92"/>
      <c r="N30" s="91"/>
    </row>
    <row r="31" spans="1:14" ht="5.25" customHeight="1"/>
    <row r="32" spans="1:14" ht="14.1" customHeight="1">
      <c r="A32" s="90" t="s">
        <v>54</v>
      </c>
      <c r="B32" s="89" t="s">
        <v>53</v>
      </c>
      <c r="C32" s="89"/>
      <c r="D32" s="89" t="s">
        <v>52</v>
      </c>
      <c r="E32" s="89"/>
      <c r="F32" s="76"/>
      <c r="G32" s="76"/>
    </row>
    <row r="33" spans="1:13" ht="33.75">
      <c r="A33" s="88"/>
      <c r="B33" s="87" t="s">
        <v>51</v>
      </c>
      <c r="C33" s="86" t="s">
        <v>50</v>
      </c>
      <c r="D33" s="87" t="s">
        <v>51</v>
      </c>
      <c r="E33" s="86" t="s">
        <v>50</v>
      </c>
      <c r="F33" s="76"/>
      <c r="G33" s="76"/>
      <c r="H33" s="83"/>
    </row>
    <row r="34" spans="1:13" ht="14.1" customHeight="1">
      <c r="A34" s="85" t="s">
        <v>0</v>
      </c>
      <c r="B34" s="81"/>
      <c r="C34" s="80"/>
      <c r="D34" s="81"/>
      <c r="E34" s="80"/>
      <c r="F34" s="76"/>
      <c r="G34" s="75"/>
      <c r="H34" s="83"/>
    </row>
    <row r="35" spans="1:13" ht="22.5" customHeight="1">
      <c r="A35" s="82" t="s">
        <v>49</v>
      </c>
      <c r="B35" s="81"/>
      <c r="C35" s="80"/>
      <c r="D35" s="81"/>
      <c r="E35" s="80"/>
      <c r="F35" s="76"/>
      <c r="G35" s="75"/>
      <c r="I35" s="84"/>
    </row>
    <row r="36" spans="1:13" ht="14.1" customHeight="1">
      <c r="A36" s="82" t="s">
        <v>48</v>
      </c>
      <c r="B36" s="81">
        <v>2</v>
      </c>
      <c r="C36" s="80">
        <v>50</v>
      </c>
      <c r="D36" s="81"/>
      <c r="E36" s="80"/>
      <c r="F36" s="76"/>
      <c r="G36" s="75"/>
    </row>
    <row r="37" spans="1:13" ht="14.1" customHeight="1">
      <c r="A37" s="82" t="s">
        <v>4</v>
      </c>
      <c r="B37" s="81">
        <v>1</v>
      </c>
      <c r="C37" s="80">
        <v>0</v>
      </c>
      <c r="D37" s="81"/>
      <c r="E37" s="80"/>
      <c r="F37" s="76"/>
      <c r="G37" s="75"/>
      <c r="M37" s="83"/>
    </row>
    <row r="38" spans="1:13" ht="14.1" customHeight="1">
      <c r="A38" s="82" t="s">
        <v>10</v>
      </c>
      <c r="B38" s="81"/>
      <c r="C38" s="80"/>
      <c r="D38" s="81"/>
      <c r="E38" s="80"/>
      <c r="F38" s="76"/>
      <c r="G38" s="75"/>
    </row>
    <row r="39" spans="1:13" ht="14.1" customHeight="1">
      <c r="A39" s="82" t="s">
        <v>47</v>
      </c>
      <c r="B39" s="81"/>
      <c r="C39" s="80"/>
      <c r="D39" s="81"/>
      <c r="E39" s="80"/>
      <c r="F39" s="76"/>
      <c r="G39" s="75"/>
    </row>
    <row r="40" spans="1:13" ht="14.1" customHeight="1" thickBot="1">
      <c r="A40" s="79" t="s">
        <v>46</v>
      </c>
      <c r="B40" s="78">
        <f>SUM(B34:B39)</f>
        <v>3</v>
      </c>
      <c r="C40" s="77">
        <f>0.333333333333333*100</f>
        <v>33.3333333333333</v>
      </c>
      <c r="D40" s="78"/>
      <c r="E40" s="77"/>
      <c r="F40" s="76"/>
      <c r="G40" s="75"/>
    </row>
    <row r="41" spans="1:13">
      <c r="A41" s="74" t="s">
        <v>45</v>
      </c>
    </row>
    <row r="43" spans="1:13">
      <c r="A43" s="73" t="s">
        <v>44</v>
      </c>
      <c r="B43" s="72"/>
      <c r="C43" s="72"/>
      <c r="D43" s="72"/>
      <c r="E43" s="72"/>
      <c r="F43" s="72"/>
    </row>
    <row r="44" spans="1:13">
      <c r="A44" s="72"/>
      <c r="B44" s="72"/>
      <c r="C44" s="72"/>
      <c r="D44" s="72"/>
      <c r="E44" s="72"/>
      <c r="F44" s="72"/>
    </row>
    <row r="45" spans="1:13">
      <c r="A45" s="72"/>
      <c r="B45" s="72"/>
      <c r="C45" s="72"/>
      <c r="D45" s="72"/>
      <c r="E45" s="72"/>
      <c r="F45" s="72"/>
    </row>
    <row r="46" spans="1:13" ht="18" customHeight="1">
      <c r="A46" s="72"/>
      <c r="B46" s="72"/>
      <c r="C46" s="72"/>
      <c r="D46" s="72"/>
      <c r="E46" s="72"/>
      <c r="F46" s="72"/>
    </row>
    <row r="47" spans="1:13">
      <c r="A47" s="71" t="s">
        <v>43</v>
      </c>
      <c r="B47" s="70"/>
      <c r="C47" s="70"/>
      <c r="D47" s="70"/>
      <c r="E47" s="70"/>
      <c r="F47" s="70"/>
      <c r="G47" s="67"/>
    </row>
    <row r="48" spans="1:13">
      <c r="A48" s="70"/>
      <c r="B48" s="70"/>
      <c r="C48" s="70"/>
      <c r="D48" s="70"/>
      <c r="E48" s="70"/>
      <c r="F48" s="70"/>
      <c r="G48" s="67"/>
    </row>
    <row r="49" spans="1:7" ht="23.25" customHeight="1">
      <c r="A49" s="70"/>
      <c r="B49" s="70"/>
      <c r="C49" s="70"/>
      <c r="D49" s="70"/>
      <c r="E49" s="70"/>
      <c r="F49" s="70"/>
      <c r="G49" s="67"/>
    </row>
    <row r="50" spans="1:7">
      <c r="B50" s="67"/>
      <c r="C50" s="67"/>
      <c r="D50" s="67"/>
      <c r="E50" s="67"/>
      <c r="F50" s="67"/>
      <c r="G50" s="67"/>
    </row>
    <row r="51" spans="1:7">
      <c r="A51" s="69" t="s">
        <v>42</v>
      </c>
      <c r="B51" s="67"/>
      <c r="C51" s="67"/>
      <c r="D51" s="67"/>
      <c r="E51" s="67"/>
      <c r="F51" s="67"/>
      <c r="G51" s="67"/>
    </row>
    <row r="52" spans="1:7">
      <c r="B52" s="67"/>
      <c r="C52" s="67"/>
      <c r="D52" s="67"/>
      <c r="E52" s="67"/>
      <c r="F52" s="67"/>
      <c r="G52" s="67"/>
    </row>
    <row r="53" spans="1:7">
      <c r="B53" s="67"/>
      <c r="C53" s="67"/>
      <c r="D53" s="67"/>
      <c r="E53" s="67"/>
      <c r="F53" s="67"/>
      <c r="G53" s="67"/>
    </row>
    <row r="54" spans="1:7">
      <c r="B54" s="67"/>
      <c r="C54" s="67"/>
      <c r="D54" s="67"/>
      <c r="E54" s="67"/>
      <c r="F54" s="67"/>
      <c r="G54" s="67"/>
    </row>
    <row r="55" spans="1:7">
      <c r="B55" s="67"/>
      <c r="C55" s="67"/>
      <c r="D55" s="67"/>
      <c r="E55" s="67"/>
      <c r="F55" s="67"/>
      <c r="G55" s="67"/>
    </row>
    <row r="56" spans="1:7">
      <c r="B56" s="67"/>
      <c r="C56" s="67"/>
      <c r="D56" s="67"/>
      <c r="E56" s="67"/>
      <c r="F56" s="67"/>
      <c r="G56" s="67"/>
    </row>
  </sheetData>
  <mergeCells count="11">
    <mergeCell ref="D19:E19"/>
    <mergeCell ref="A47:F49"/>
    <mergeCell ref="A1:D1"/>
    <mergeCell ref="D6:E6"/>
    <mergeCell ref="F6:G6"/>
    <mergeCell ref="A43:F46"/>
    <mergeCell ref="B32:C32"/>
    <mergeCell ref="A29:D29"/>
    <mergeCell ref="D32:E32"/>
    <mergeCell ref="B6:C6"/>
    <mergeCell ref="B19:C19"/>
  </mergeCells>
  <pageMargins left="0.35433070866141736" right="0.27559055118110237" top="0.98425196850393704" bottom="0.78740157480314965" header="0.51181102362204722" footer="0.51181102362204722"/>
  <pageSetup paperSize="9" scale="9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0B7A670D-1A1B-438A-AA56-AA08B244A2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7.05 Notice</vt:lpstr>
      <vt:lpstr>7.05 Graphique 1</vt:lpstr>
      <vt:lpstr>7.05 Tableau 2</vt:lpstr>
      <vt:lpstr>7.05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;7.20</dc:title>
  <dc:creator>DEPP-MENJ - Ministère de l'Education nationale et de la Jeunesse;Direction de l'évaluation de la prospective et de la performance</dc:creator>
  <cp:lastModifiedBy>Santa Susini</cp:lastModifiedBy>
  <cp:lastPrinted>2024-01-18T09:57:32Z</cp:lastPrinted>
  <dcterms:created xsi:type="dcterms:W3CDTF">2007-02-09T08:40:06Z</dcterms:created>
  <dcterms:modified xsi:type="dcterms:W3CDTF">2024-01-18T09:57:36Z</dcterms:modified>
  <cp:contentStatus>Publié</cp:contentStatus>
</cp:coreProperties>
</file>