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5"/>
  <workbookPr codeName="ThisWorkbook" defaultThemeVersion="124226"/>
  <mc:AlternateContent xmlns:mc="http://schemas.openxmlformats.org/markup-compatibility/2006">
    <mc:Choice Requires="x15">
      <x15ac:absPath xmlns:x15ac="http://schemas.microsoft.com/office/spreadsheetml/2010/11/ac" url="C:\Users\s.manac-h\Nextcloud5\Stats corses\2023\RRS ACADEMIE\"/>
    </mc:Choice>
  </mc:AlternateContent>
  <xr:revisionPtr revIDLastSave="0" documentId="13_ncr:1_{C779966E-00F0-4357-BFDA-0BE5BB51510B}" xr6:coauthVersionLast="36" xr6:coauthVersionMax="36" xr10:uidLastSave="{00000000-0000-0000-0000-000000000000}"/>
  <bookViews>
    <workbookView xWindow="0" yWindow="0" windowWidth="25200" windowHeight="9225" xr2:uid="{00000000-000D-0000-FFFF-FFFF00000000}"/>
  </bookViews>
  <sheets>
    <sheet name="6.03 Notice" sheetId="4" r:id="rId1"/>
    <sheet name="6.03 Graphique 1" sheetId="1" r:id="rId2"/>
    <sheet name="6.03 Tableau 2" sheetId="3" r:id="rId3"/>
    <sheet name="6.03 Tableau 3" sheetId="2" r:id="rId4"/>
  </sheets>
  <calcPr calcId="191029"/>
</workbook>
</file>

<file path=xl/calcChain.xml><?xml version="1.0" encoding="utf-8"?>
<calcChain xmlns="http://schemas.openxmlformats.org/spreadsheetml/2006/main">
  <c r="B44" i="1" l="1"/>
  <c r="C44" i="1"/>
  <c r="D44" i="1"/>
  <c r="E44" i="1"/>
  <c r="F44" i="1"/>
  <c r="G44" i="1"/>
  <c r="A3" i="2"/>
  <c r="A3" i="3"/>
  <c r="A3" i="1"/>
  <c r="A1" i="3"/>
  <c r="A1" i="2"/>
  <c r="A1" i="1"/>
  <c r="F19" i="2" l="1"/>
  <c r="H19" i="2" s="1"/>
  <c r="G19" i="2"/>
  <c r="G14" i="2"/>
  <c r="G17" i="2"/>
  <c r="I24" i="3" l="1"/>
  <c r="H22" i="3" l="1"/>
  <c r="H17" i="3"/>
  <c r="H13" i="3"/>
  <c r="H8" i="3"/>
  <c r="I20" i="3"/>
  <c r="I19" i="3"/>
  <c r="I18" i="3"/>
  <c r="I15" i="3"/>
  <c r="I14" i="3"/>
  <c r="I12" i="3"/>
  <c r="I11" i="3"/>
  <c r="I10" i="3"/>
  <c r="I9" i="3"/>
  <c r="I7" i="3"/>
  <c r="I6" i="3"/>
  <c r="H42" i="1"/>
  <c r="H40" i="1"/>
  <c r="H39" i="1"/>
  <c r="H44" i="1" s="1"/>
  <c r="H25" i="3" l="1"/>
  <c r="F18" i="2" l="1"/>
  <c r="H18" i="2" s="1"/>
  <c r="F11" i="2"/>
  <c r="H11" i="2" s="1"/>
  <c r="F13" i="2"/>
  <c r="H13" i="2" s="1"/>
  <c r="F7" i="2"/>
  <c r="E17" i="2"/>
  <c r="G9" i="2"/>
  <c r="G20" i="2" s="1"/>
  <c r="H7" i="2" l="1"/>
  <c r="F15" i="2"/>
  <c r="H15" i="2" s="1"/>
  <c r="F16" i="2"/>
  <c r="H16" i="2" s="1"/>
  <c r="F12" i="2"/>
  <c r="H12" i="2" s="1"/>
  <c r="F10" i="2"/>
  <c r="H10" i="2" s="1"/>
  <c r="F8" i="2"/>
  <c r="H8" i="2" s="1"/>
  <c r="C17" i="2" l="1"/>
  <c r="D17" i="2"/>
  <c r="C14" i="2"/>
  <c r="D14" i="2"/>
  <c r="E14" i="2"/>
  <c r="C9" i="2"/>
  <c r="C20" i="2" s="1"/>
  <c r="D9" i="2"/>
  <c r="D20" i="2" s="1"/>
  <c r="E9" i="2"/>
  <c r="E20" i="2" s="1"/>
  <c r="B17" i="2"/>
  <c r="B14" i="2"/>
  <c r="B9" i="2"/>
  <c r="B20" i="2" l="1"/>
  <c r="F9" i="2"/>
  <c r="F14" i="2"/>
  <c r="F17" i="2"/>
  <c r="F20" i="2" l="1"/>
  <c r="H20" i="2" s="1"/>
  <c r="B22" i="3"/>
  <c r="C22" i="3"/>
  <c r="D22" i="3"/>
  <c r="E22" i="3"/>
  <c r="F22" i="3"/>
  <c r="G22" i="3"/>
  <c r="I22" i="3" s="1"/>
  <c r="C17" i="3"/>
  <c r="D17" i="3"/>
  <c r="E17" i="3"/>
  <c r="F17" i="3"/>
  <c r="G17" i="3"/>
  <c r="I17" i="3" s="1"/>
  <c r="B17" i="3"/>
  <c r="C13" i="3"/>
  <c r="D13" i="3"/>
  <c r="E13" i="3"/>
  <c r="F13" i="3"/>
  <c r="G13" i="3"/>
  <c r="I13" i="3" s="1"/>
  <c r="B13" i="3"/>
  <c r="C8" i="3"/>
  <c r="C25" i="3" s="1"/>
  <c r="D8" i="3"/>
  <c r="E8" i="3"/>
  <c r="E25" i="3" s="1"/>
  <c r="F8" i="3"/>
  <c r="F25" i="3" s="1"/>
  <c r="G8" i="3"/>
  <c r="B8" i="3"/>
  <c r="D25" i="3" l="1"/>
  <c r="G25" i="3"/>
  <c r="I25" i="3" s="1"/>
  <c r="I8" i="3"/>
  <c r="B25" i="3"/>
</calcChain>
</file>

<file path=xl/sharedStrings.xml><?xml version="1.0" encoding="utf-8"?>
<sst xmlns="http://schemas.openxmlformats.org/spreadsheetml/2006/main" count="108" uniqueCount="85">
  <si>
    <t>Droit, sciences politiques</t>
  </si>
  <si>
    <t>Total économie, AES</t>
  </si>
  <si>
    <t>Total arts, lettres, langues, SHS</t>
  </si>
  <si>
    <t>Total sciences</t>
  </si>
  <si>
    <t>Total santé</t>
  </si>
  <si>
    <t>Total</t>
  </si>
  <si>
    <t>Sciences économiques, gestion</t>
  </si>
  <si>
    <t>Langues</t>
  </si>
  <si>
    <t>Médecine-odontologie</t>
  </si>
  <si>
    <t>Pharmacie</t>
  </si>
  <si>
    <t>Sciences humaines sociales</t>
  </si>
  <si>
    <t>Bac général</t>
  </si>
  <si>
    <t>Bac technologique</t>
  </si>
  <si>
    <t>Bac professionnel</t>
  </si>
  <si>
    <t>Ensemble</t>
  </si>
  <si>
    <t>dont nouveaux bacheliers</t>
  </si>
  <si>
    <t>6 - Dispensés</t>
  </si>
  <si>
    <t>Effectifs</t>
  </si>
  <si>
    <t>Part des femmes (%)</t>
  </si>
  <si>
    <t>Lettres, sciences du langage</t>
  </si>
  <si>
    <t>Sciences humaines et sociales</t>
  </si>
  <si>
    <t>Staps</t>
  </si>
  <si>
    <t>Type de diplôme (1)</t>
  </si>
  <si>
    <t>Disciplines</t>
  </si>
  <si>
    <t>Sciences fondamentales et applications</t>
  </si>
  <si>
    <t>2016
2017</t>
  </si>
  <si>
    <t>2017
2018</t>
  </si>
  <si>
    <t>2018
2019</t>
  </si>
  <si>
    <t>Total économie, gestion, AES</t>
  </si>
  <si>
    <t>Plurisciences</t>
  </si>
  <si>
    <t>Interdisciplinaire</t>
  </si>
  <si>
    <t>Arts, lettres, langues, SHS</t>
  </si>
  <si>
    <t>Sciences</t>
  </si>
  <si>
    <t>Santé</t>
  </si>
  <si>
    <t>Source : SIES-MESR / Système d’information SISE.</t>
  </si>
  <si>
    <t>2020
2021</t>
  </si>
  <si>
    <t>2021
2022</t>
  </si>
  <si>
    <t>Économie, gestion, AES</t>
  </si>
  <si>
    <t>Plurisanté</t>
  </si>
  <si>
    <t>Sciences de la vie, de la santé, de la Terre et de l'Univers</t>
  </si>
  <si>
    <t>Plurilettres, langues, sciences humaines</t>
  </si>
  <si>
    <r>
      <rPr>
        <b/>
        <sz val="8"/>
        <rFont val="Arial"/>
        <family val="2"/>
      </rPr>
      <t xml:space="preserve">3. </t>
    </r>
    <r>
      <rPr>
        <sz val="8"/>
        <rFont val="Arial"/>
        <family val="2"/>
      </rPr>
      <t>Sont comptabilisées : les inscriptions en formations d’ingénieur classiques, spécialisées et en partenariat (FIP). Les cycles préparatoires intégrés ne sont pas pris en compte dans les formations d’ingénieurs, ils sont comptabilisés dans la rubrique « Autres formations ».</t>
    </r>
  </si>
  <si>
    <r>
      <rPr>
        <b/>
        <sz val="8"/>
        <rFont val="Arial"/>
        <family val="2"/>
      </rPr>
      <t xml:space="preserve">2. </t>
    </r>
    <r>
      <rPr>
        <sz val="8"/>
        <rFont val="Arial"/>
        <family val="2"/>
      </rPr>
      <t>La réforme d'accès aux études de santé, entrée en vigueur à cette rentrée, remplace la Paces par le PASS (Parcours accès santé spécifique : formation avec une très forte majeure en santé) et les L.AS (voir ci-dessus).</t>
    </r>
  </si>
  <si>
    <t>Non-bacheliers</t>
  </si>
  <si>
    <t>Variation 2021/2020 hors CPGE (%)</t>
  </si>
  <si>
    <r>
      <rPr>
        <b/>
        <sz val="8"/>
        <rFont val="Arial"/>
        <family val="2"/>
      </rPr>
      <t xml:space="preserve">1. </t>
    </r>
    <r>
      <rPr>
        <sz val="8"/>
        <rFont val="Arial"/>
        <family val="2"/>
      </rPr>
      <t>Dans ce tableau, seuls les étudiants préparant une licence LMD sont répartis par discipline. Dans le tableau 2, tous les nouveaux entrants sont répartis en fonction de la discipline, quel que soit le type de diplôme préparé (licence, DUT ou autres). Cela explique les différences d'effectifs avec le tableau 2. Les L.AS (licences accès santé) sont des licences de toute discipline avec une mineure santé ; 19 900 nouveaux entrants sont inscrits dans ces formations.</t>
    </r>
  </si>
  <si>
    <t>Sommaire</t>
  </si>
  <si>
    <t>Précisions</t>
  </si>
  <si>
    <t>Pour en savoir plus</t>
  </si>
  <si>
    <r>
      <t>- Note d’Information</t>
    </r>
    <r>
      <rPr>
        <sz val="8"/>
        <rFont val="Arial"/>
        <family val="2"/>
      </rPr>
      <t xml:space="preserve"> </t>
    </r>
    <r>
      <rPr>
        <i/>
        <sz val="8"/>
        <rFont val="Arial"/>
        <family val="2"/>
      </rPr>
      <t>du SIES</t>
    </r>
    <r>
      <rPr>
        <sz val="8"/>
        <rFont val="Arial"/>
        <family val="2"/>
      </rPr>
      <t> : 21.12.</t>
    </r>
  </si>
  <si>
    <r>
      <t>- Notes flash</t>
    </r>
    <r>
      <rPr>
        <sz val="8"/>
        <rFont val="Arial"/>
        <family val="2"/>
      </rPr>
      <t xml:space="preserve"> </t>
    </r>
    <r>
      <rPr>
        <i/>
        <sz val="8"/>
        <rFont val="Arial"/>
        <family val="2"/>
      </rPr>
      <t>du SIES</t>
    </r>
    <r>
      <rPr>
        <sz val="8"/>
        <rFont val="Arial"/>
        <family val="2"/>
      </rPr>
      <t> : 22.12; 22.13; 22.14</t>
    </r>
  </si>
  <si>
    <t>Source</t>
  </si>
  <si>
    <t>SIES-MESR,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</si>
  <si>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</si>
  <si>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</si>
  <si>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</si>
  <si>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</si>
  <si>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</si>
  <si>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</si>
  <si>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nouveaux entrants à l'université par discipline, périmètre universitaire strict, hors inscriptions simultanées université-CPGE</t>
  </si>
  <si>
    <t>[2] Évolution des nouveaux entrants à l'université par discipline, périmètre universitaire strict, hors inscriptions simultanées université-CPGE</t>
  </si>
  <si>
    <t>Champ : Région Corse.</t>
  </si>
  <si>
    <t>IUT</t>
  </si>
  <si>
    <t>Actualisé le</t>
  </si>
  <si>
    <t>Repères statistiques corses</t>
  </si>
  <si>
    <t>Publication annuelle de la division de la prospective et des statistiques académiques (DPSA) de l'Académie de Corse.</t>
  </si>
  <si>
    <t>https://www.ac-corse.fr/l-academie-en-chiffres-123583</t>
  </si>
  <si>
    <t>2016 - 2017</t>
  </si>
  <si>
    <t>2017 - 2018</t>
  </si>
  <si>
    <t>2018 - 2019</t>
  </si>
  <si>
    <t>2020 - 2021</t>
  </si>
  <si>
    <t>2021 - 2022</t>
  </si>
  <si>
    <t xml:space="preserve">6.03 Les nouveaux entrants à l'université </t>
  </si>
  <si>
    <t>RERS 2023</t>
  </si>
  <si>
    <t>2022
2023</t>
  </si>
  <si>
    <t>[3] Répartition des nouveaux entrants à l’université en 2022-2023 selon le type de diplôme et la série de baccalauréat, périmètre universitaire strict, hors inscriptions simultanées université-CPGE</t>
  </si>
  <si>
    <t>2022-2023</t>
  </si>
  <si>
    <r>
      <rPr>
        <b/>
        <i/>
        <sz val="8"/>
        <rFont val="Arial"/>
        <family val="2"/>
      </rPr>
      <t>Lecture :</t>
    </r>
    <r>
      <rPr>
        <i/>
        <sz val="8"/>
        <rFont val="Arial"/>
        <family val="2"/>
      </rPr>
      <t xml:space="preserve"> le nombre de nouveaux entrants hors CPGE en sciences de la vie, de la santé, de la Terre et de l'Univers diminue de 12,3 % en 2022-2023 par rapport à 2021-2022. </t>
    </r>
  </si>
  <si>
    <t>DPSA, RSC 2023</t>
  </si>
  <si>
    <r>
      <rPr>
        <b/>
        <sz val="8"/>
        <color rgb="FF002060"/>
        <rFont val="Arial"/>
        <family val="2"/>
      </rPr>
      <t>MMOPK</t>
    </r>
    <r>
      <rPr>
        <sz val="8"/>
        <rFont val="Arial"/>
        <family val="2"/>
      </rPr>
      <t> : Médecine, Maïeutique, Odontologie, Pharmacie, Kinésithérapie.</t>
    </r>
  </si>
  <si>
    <r>
      <rPr>
        <b/>
        <sz val="8"/>
        <color rgb="FF002060"/>
        <rFont val="Arial"/>
        <family val="2"/>
      </rPr>
      <t>Population</t>
    </r>
    <r>
      <rPr>
        <sz val="8"/>
        <color rgb="FF002060"/>
        <rFont val="Arial"/>
        <family val="2"/>
      </rPr>
      <t xml:space="preserve"> </t>
    </r>
    <r>
      <rPr>
        <b/>
        <sz val="8"/>
        <color rgb="FF002060"/>
        <rFont val="Arial"/>
        <family val="2"/>
      </rPr>
      <t>concernée</t>
    </r>
    <r>
      <rPr>
        <sz val="8"/>
        <rFont val="Arial"/>
        <family val="2"/>
      </rPr>
      <t xml:space="preserve"> - Étudiants s’inscrivant pour la première fois en première année de cursus licence à l’université (capacité en droit et DAEU exclus), qu’il soit nouveau bachelier ou non. Les inscriptions comptabilisées excluent, pour tous millésimes, les inscriptions simultanées à l’université et en CPGE, rendues obligatoires par la loi en 2013.</t>
    </r>
  </si>
  <si>
    <t>2019
2020</t>
  </si>
  <si>
    <t>2019 - 2020 (r)</t>
  </si>
  <si>
    <t>Sciences fondamentales et application</t>
  </si>
  <si>
    <t>Sciences de la nature et de la vie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</si>
</sst>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0.0"/>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2" formatCode="[$-F800]dddd\,\ mmmm\ dd\,\ yyyy"/>
  </numFmts>
  <fonts count="73" x14ac:knownFonts="1">
    <font>
      <sz val="11"/>
      <color theme="1"/>
      <name val="Calibri Light"/>
      <family val="2"/>
    </font>
    <font>
      <sz val="8"/>
      <name val="Arial"/>
      <family val="2"/>
    </font>
    <font>
      <b/>
      <sz val="8"/>
      <name val="Arial"/>
      <family val="2"/>
    </font>
    <font>
      <sz val="10"/>
      <name val="Arial"/>
      <family val="2"/>
    </font>
    <font>
      <b/>
      <sz val="12"/>
      <name val="Arial"/>
      <family val="2"/>
    </font>
    <font>
      <b/>
      <sz val="9"/>
      <name val="Arial"/>
      <family val="2"/>
    </font>
    <font>
      <u/>
      <sz val="10"/>
      <color indexed="12"/>
      <name val="Arial"/>
      <family val="2"/>
    </font>
    <font>
      <sz val="8"/>
      <color indexed="8"/>
      <name val="Arial"/>
      <family val="2"/>
    </font>
    <font>
      <i/>
      <sz val="8"/>
      <name val="Arial"/>
      <family val="2"/>
    </font>
    <font>
      <b/>
      <i/>
      <sz val="8"/>
      <name val="Arial"/>
      <family val="2"/>
    </font>
    <font>
      <b/>
      <sz val="18"/>
      <color indexed="56"/>
      <name val="Cambria"/>
      <family val="2"/>
    </font>
    <font>
      <b/>
      <sz val="8"/>
      <color indexed="12"/>
      <name val="Arial"/>
      <family val="2"/>
    </font>
    <font>
      <b/>
      <sz val="10"/>
      <color indexed="9"/>
      <name val="Arial"/>
      <family val="2"/>
    </font>
    <font>
      <sz val="10"/>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Light"/>
      <family val="2"/>
    </font>
    <font>
      <sz val="11"/>
      <color theme="0"/>
      <name val="Calibri Light"/>
      <family val="2"/>
    </font>
    <font>
      <sz val="11"/>
      <color rgb="FFFF0000"/>
      <name val="Calibri Light"/>
      <family val="2"/>
    </font>
    <font>
      <b/>
      <sz val="11"/>
      <color rgb="FFFA7D00"/>
      <name val="Calibri Light"/>
      <family val="2"/>
    </font>
    <font>
      <sz val="11"/>
      <color rgb="FFFA7D00"/>
      <name val="Calibri Light"/>
      <family val="2"/>
    </font>
    <font>
      <sz val="11"/>
      <color rgb="FF3F3F76"/>
      <name val="Calibri Light"/>
      <family val="2"/>
    </font>
    <font>
      <sz val="11"/>
      <color rgb="FF9C0006"/>
      <name val="Calibri Light"/>
      <family val="2"/>
    </font>
    <font>
      <u/>
      <sz val="11"/>
      <color rgb="FF0000FF"/>
      <name val="Calibri Light"/>
      <family val="2"/>
    </font>
    <font>
      <u/>
      <sz val="11"/>
      <color theme="10"/>
      <name val="Calibri"/>
      <family val="2"/>
      <scheme val="minor"/>
    </font>
    <font>
      <u/>
      <sz val="10"/>
      <color theme="10"/>
      <name val="Arial"/>
      <family val="2"/>
    </font>
    <font>
      <u/>
      <sz val="11"/>
      <color rgb="FF800080"/>
      <name val="Calibri Light"/>
      <family val="2"/>
    </font>
    <font>
      <sz val="11"/>
      <color rgb="FF9C6500"/>
      <name val="Calibri Light"/>
      <family val="2"/>
    </font>
    <font>
      <sz val="11"/>
      <color theme="1"/>
      <name val="Calibri"/>
      <family val="2"/>
      <scheme val="minor"/>
    </font>
    <font>
      <sz val="11"/>
      <color rgb="FF006100"/>
      <name val="Calibri Light"/>
      <family val="2"/>
    </font>
    <font>
      <b/>
      <sz val="11"/>
      <color rgb="FF3F3F3F"/>
      <name val="Calibri Light"/>
      <family val="2"/>
    </font>
    <font>
      <i/>
      <sz val="11"/>
      <color rgb="FF7F7F7F"/>
      <name val="Calibri Light"/>
      <family val="2"/>
    </font>
    <font>
      <b/>
      <sz val="18"/>
      <color theme="3"/>
      <name val="Cambria"/>
      <family val="2"/>
      <scheme val="major"/>
    </font>
    <font>
      <b/>
      <sz val="15"/>
      <color theme="3"/>
      <name val="Calibri Light"/>
      <family val="2"/>
    </font>
    <font>
      <b/>
      <sz val="13"/>
      <color theme="3"/>
      <name val="Calibri Light"/>
      <family val="2"/>
    </font>
    <font>
      <b/>
      <sz val="11"/>
      <color theme="3"/>
      <name val="Calibri Light"/>
      <family val="2"/>
    </font>
    <font>
      <b/>
      <sz val="11"/>
      <color theme="1"/>
      <name val="Calibri Light"/>
      <family val="2"/>
    </font>
    <font>
      <b/>
      <sz val="11"/>
      <color theme="0"/>
      <name val="Calibri Light"/>
      <family val="2"/>
    </font>
    <font>
      <sz val="8"/>
      <color theme="1"/>
      <name val="Arial"/>
      <family val="2"/>
    </font>
    <font>
      <i/>
      <sz val="10"/>
      <name val="Arial"/>
      <family val="2"/>
    </font>
    <font>
      <b/>
      <sz val="15"/>
      <color theme="3"/>
      <name val="Arial"/>
      <family val="2"/>
    </font>
    <font>
      <sz val="11"/>
      <color theme="1"/>
      <name val="Arial"/>
      <family val="2"/>
    </font>
    <font>
      <b/>
      <sz val="13"/>
      <color theme="3"/>
      <name val="Arial"/>
      <family val="2"/>
    </font>
    <font>
      <b/>
      <sz val="8"/>
      <color rgb="FF002060"/>
      <name val="Arial"/>
      <family val="2"/>
    </font>
    <font>
      <sz val="8"/>
      <color rgb="FF002060"/>
      <name val="Arial"/>
      <family val="2"/>
    </font>
    <font>
      <b/>
      <sz val="11"/>
      <color theme="3"/>
      <name val="Arial"/>
      <family val="2"/>
    </font>
    <font>
      <sz val="11"/>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s>
  <borders count="3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9"/>
      </left>
      <right style="thin">
        <color indexed="9"/>
      </right>
      <top/>
      <bottom style="thin">
        <color indexed="64"/>
      </bottom>
      <diagonal/>
    </border>
    <border>
      <left style="thin">
        <color indexed="9"/>
      </left>
      <right style="thin">
        <color indexed="9"/>
      </right>
      <top style="thin">
        <color indexed="9"/>
      </top>
      <bottom style="thin">
        <color indexed="64"/>
      </bottom>
      <diagonal/>
    </border>
    <border>
      <left style="thin">
        <color theme="0"/>
      </left>
      <right style="thin">
        <color theme="0"/>
      </right>
      <top/>
      <bottom style="thin">
        <color indexed="64"/>
      </bottom>
      <diagonal/>
    </border>
    <border>
      <left/>
      <right style="thin">
        <color theme="0"/>
      </right>
      <top/>
      <bottom style="thin">
        <color indexed="64"/>
      </bottom>
      <diagonal/>
    </border>
  </borders>
  <cellStyleXfs count="123">
    <xf numFmtId="0" fontId="0" fillId="0" borderId="0"/>
    <xf numFmtId="0" fontId="42" fillId="25" borderId="0" applyNumberFormat="0" applyBorder="0" applyAlignment="0" applyProtection="0"/>
    <xf numFmtId="0" fontId="42"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2"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43" fillId="43"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4" fillId="0" borderId="0" applyNumberFormat="0" applyFill="0" applyBorder="0" applyAlignment="0" applyProtection="0"/>
    <xf numFmtId="0" fontId="17" fillId="3" borderId="0" applyNumberFormat="0" applyBorder="0" applyAlignment="0" applyProtection="0"/>
    <xf numFmtId="0" fontId="1" fillId="16" borderId="1"/>
    <xf numFmtId="0" fontId="45" fillId="49" borderId="19" applyNumberFormat="0" applyAlignment="0" applyProtection="0"/>
    <xf numFmtId="0" fontId="18" fillId="17" borderId="2" applyNumberFormat="0" applyAlignment="0" applyProtection="0"/>
    <xf numFmtId="0" fontId="1" fillId="0" borderId="3"/>
    <xf numFmtId="0" fontId="46" fillId="0" borderId="20" applyNumberFormat="0" applyFill="0" applyAlignment="0" applyProtection="0"/>
    <xf numFmtId="0" fontId="12" fillId="18" borderId="5" applyNumberFormat="0" applyAlignment="0" applyProtection="0"/>
    <xf numFmtId="0" fontId="19" fillId="19" borderId="0">
      <alignment horizontal="center"/>
    </xf>
    <xf numFmtId="0" fontId="20" fillId="19" borderId="0">
      <alignment horizontal="center" vertical="center"/>
    </xf>
    <xf numFmtId="0" fontId="3" fillId="20" borderId="0">
      <alignment horizontal="center" wrapText="1"/>
    </xf>
    <xf numFmtId="0" fontId="11" fillId="19" borderId="0">
      <alignment horizontal="center"/>
    </xf>
    <xf numFmtId="167" fontId="21" fillId="0" borderId="0" applyFont="0" applyFill="0" applyBorder="0" applyAlignment="0" applyProtection="0"/>
    <xf numFmtId="168" fontId="3" fillId="0" borderId="0" applyFont="0" applyFill="0" applyBorder="0" applyAlignment="0" applyProtection="0"/>
    <xf numFmtId="168" fontId="21" fillId="0" borderId="0" applyFont="0" applyFill="0" applyBorder="0" applyAlignment="0" applyProtection="0"/>
    <xf numFmtId="169" fontId="21" fillId="0" borderId="0" applyFont="0" applyFill="0" applyBorder="0" applyAlignment="0" applyProtection="0"/>
    <xf numFmtId="170" fontId="21" fillId="0" borderId="0" applyFont="0" applyFill="0" applyBorder="0" applyAlignment="0" applyProtection="0"/>
    <xf numFmtId="0" fontId="22" fillId="21" borderId="1" applyBorder="0">
      <protection locked="0"/>
    </xf>
    <xf numFmtId="0" fontId="47" fillId="50" borderId="19" applyNumberFormat="0" applyAlignment="0" applyProtection="0"/>
    <xf numFmtId="0" fontId="23" fillId="0" borderId="0" applyNumberFormat="0" applyFill="0" applyBorder="0" applyAlignment="0" applyProtection="0"/>
    <xf numFmtId="0" fontId="7" fillId="19" borderId="3">
      <alignment horizontal="left"/>
    </xf>
    <xf numFmtId="0" fontId="24" fillId="19" borderId="0">
      <alignment horizontal="left"/>
    </xf>
    <xf numFmtId="0" fontId="25" fillId="4" borderId="0" applyNumberFormat="0" applyBorder="0" applyAlignment="0" applyProtection="0"/>
    <xf numFmtId="0" fontId="26" fillId="22" borderId="0">
      <alignment horizontal="right" vertical="top" textRotation="90" wrapText="1"/>
    </xf>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7" borderId="2" applyNumberFormat="0" applyAlignment="0" applyProtection="0"/>
    <xf numFmtId="0" fontId="48" fillId="51" borderId="0" applyNumberFormat="0" applyBorder="0" applyAlignment="0" applyProtection="0"/>
    <xf numFmtId="0" fontId="14" fillId="20" borderId="0">
      <alignment horizontal="center"/>
    </xf>
    <xf numFmtId="0" fontId="1" fillId="19" borderId="9">
      <alignment wrapText="1"/>
    </xf>
    <xf numFmtId="0" fontId="32" fillId="19" borderId="10"/>
    <xf numFmtId="0" fontId="32" fillId="19" borderId="11"/>
    <xf numFmtId="0" fontId="1" fillId="19" borderId="12">
      <alignment horizontal="center" wrapText="1"/>
    </xf>
    <xf numFmtId="0" fontId="49" fillId="0" borderId="0" applyNumberFormat="0" applyFill="0" applyBorder="0" applyAlignment="0" applyProtection="0"/>
    <xf numFmtId="0" fontId="6" fillId="0" borderId="0" applyNumberFormat="0" applyFill="0" applyBorder="0" applyAlignment="0" applyProtection="0">
      <alignment vertical="top"/>
      <protection locked="0"/>
    </xf>
    <xf numFmtId="0" fontId="50"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33" fillId="0" borderId="4" applyNumberFormat="0" applyFill="0" applyAlignment="0" applyProtection="0"/>
    <xf numFmtId="0" fontId="3" fillId="0" borderId="0" applyFont="0" applyFill="0" applyBorder="0" applyAlignment="0" applyProtection="0"/>
    <xf numFmtId="0" fontId="34" fillId="23" borderId="0" applyNumberFormat="0" applyBorder="0" applyAlignment="0" applyProtection="0"/>
    <xf numFmtId="0" fontId="53" fillId="52" borderId="0" applyNumberFormat="0" applyBorder="0" applyAlignment="0" applyProtection="0"/>
    <xf numFmtId="0" fontId="35" fillId="0" borderId="0"/>
    <xf numFmtId="0" fontId="3" fillId="0" borderId="0"/>
    <xf numFmtId="0" fontId="3" fillId="0" borderId="0"/>
    <xf numFmtId="0" fontId="15" fillId="0" borderId="0"/>
    <xf numFmtId="0" fontId="3" fillId="0" borderId="0"/>
    <xf numFmtId="0" fontId="54" fillId="0" borderId="0"/>
    <xf numFmtId="0" fontId="3" fillId="0" borderId="0"/>
    <xf numFmtId="0" fontId="13" fillId="0" borderId="0"/>
    <xf numFmtId="0" fontId="36" fillId="17" borderId="13" applyNumberFormat="0" applyAlignment="0" applyProtection="0"/>
    <xf numFmtId="9" fontId="3" fillId="0" borderId="0" applyFont="0" applyFill="0" applyBorder="0" applyAlignment="0" applyProtection="0"/>
    <xf numFmtId="9" fontId="3" fillId="0" borderId="0" applyNumberFormat="0" applyFont="0" applyFill="0" applyBorder="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NumberFormat="0" applyFont="0" applyFill="0" applyBorder="0" applyAlignment="0" applyProtection="0"/>
    <xf numFmtId="0" fontId="1" fillId="19" borderId="3"/>
    <xf numFmtId="0" fontId="20" fillId="19" borderId="0">
      <alignment horizontal="right"/>
    </xf>
    <xf numFmtId="0" fontId="37" fillId="24" borderId="0">
      <alignment horizontal="center"/>
    </xf>
    <xf numFmtId="0" fontId="38" fillId="20" borderId="0"/>
    <xf numFmtId="0" fontId="39" fillId="22" borderId="14">
      <alignment horizontal="left" vertical="top" wrapText="1"/>
    </xf>
    <xf numFmtId="0" fontId="39" fillId="22" borderId="15">
      <alignment horizontal="left" vertical="top"/>
    </xf>
    <xf numFmtId="0" fontId="55" fillId="53" borderId="0" applyNumberFormat="0" applyBorder="0" applyAlignment="0" applyProtection="0"/>
    <xf numFmtId="0" fontId="56" fillId="49" borderId="21" applyNumberFormat="0" applyAlignment="0" applyProtection="0"/>
    <xf numFmtId="37" fontId="40" fillId="0" borderId="0"/>
    <xf numFmtId="0" fontId="19" fillId="19" borderId="0">
      <alignment horizontal="center"/>
    </xf>
    <xf numFmtId="0" fontId="57" fillId="0" borderId="0" applyNumberFormat="0" applyFill="0" applyBorder="0" applyAlignment="0" applyProtection="0"/>
    <xf numFmtId="0" fontId="10" fillId="0" borderId="0" applyNumberFormat="0" applyFill="0" applyBorder="0" applyAlignment="0" applyProtection="0"/>
    <xf numFmtId="0" fontId="2" fillId="19" borderId="0"/>
    <xf numFmtId="0" fontId="58" fillId="0" borderId="0" applyNumberFormat="0" applyFill="0" applyBorder="0" applyAlignment="0" applyProtection="0"/>
    <xf numFmtId="0" fontId="59" fillId="0" borderId="22" applyNumberFormat="0" applyFill="0" applyAlignment="0" applyProtection="0"/>
    <xf numFmtId="0" fontId="60" fillId="0" borderId="23" applyNumberFormat="0" applyFill="0" applyAlignment="0" applyProtection="0"/>
    <xf numFmtId="0" fontId="61" fillId="0" borderId="24" applyNumberFormat="0" applyFill="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54" borderId="26" applyNumberFormat="0" applyAlignment="0" applyProtection="0"/>
    <xf numFmtId="0" fontId="41" fillId="0" borderId="0" applyNumberFormat="0" applyFill="0" applyBorder="0" applyAlignment="0" applyProtection="0"/>
  </cellStyleXfs>
  <cellXfs count="103">
    <xf numFmtId="0" fontId="0" fillId="0" borderId="0" xfId="0"/>
    <xf numFmtId="0" fontId="4" fillId="0" borderId="0" xfId="89" applyFont="1" applyAlignment="1">
      <alignment vertical="center"/>
    </xf>
    <xf numFmtId="164" fontId="1" fillId="0" borderId="0" xfId="94" applyNumberFormat="1" applyFont="1" applyFill="1" applyAlignment="1">
      <alignment horizontal="right"/>
    </xf>
    <xf numFmtId="0" fontId="64" fillId="0" borderId="0" xfId="0" applyFont="1" applyFill="1"/>
    <xf numFmtId="0" fontId="2" fillId="0" borderId="0" xfId="0" applyFont="1" applyFill="1" applyAlignment="1">
      <alignment wrapText="1"/>
    </xf>
    <xf numFmtId="3" fontId="1" fillId="0" borderId="27" xfId="0" applyNumberFormat="1" applyFont="1" applyBorder="1" applyAlignment="1">
      <alignment horizontal="left" vertical="center" wrapText="1"/>
    </xf>
    <xf numFmtId="3" fontId="1" fillId="0" borderId="28" xfId="0" applyNumberFormat="1" applyFont="1" applyBorder="1" applyAlignment="1">
      <alignment horizontal="right" vertical="center" wrapText="1"/>
    </xf>
    <xf numFmtId="166" fontId="1" fillId="0" borderId="28" xfId="0" applyNumberFormat="1" applyFont="1" applyBorder="1" applyAlignment="1">
      <alignment horizontal="right" vertical="center" wrapText="1"/>
    </xf>
    <xf numFmtId="0" fontId="65" fillId="0" borderId="0" xfId="92" applyFont="1"/>
    <xf numFmtId="0" fontId="65" fillId="0" borderId="0" xfId="89" applyFont="1"/>
    <xf numFmtId="0" fontId="3" fillId="0" borderId="0" xfId="89" applyFont="1"/>
    <xf numFmtId="0" fontId="5" fillId="0" borderId="0" xfId="89" applyFont="1" applyAlignment="1">
      <alignment wrapText="1"/>
    </xf>
    <xf numFmtId="0" fontId="8" fillId="0" borderId="0" xfId="89" applyFont="1" applyAlignment="1">
      <alignment vertical="center" wrapText="1"/>
    </xf>
    <xf numFmtId="0" fontId="1" fillId="0" borderId="0" xfId="89" applyFont="1" applyAlignment="1">
      <alignment wrapText="1"/>
    </xf>
    <xf numFmtId="0" fontId="1" fillId="0" borderId="0" xfId="89" applyFont="1"/>
    <xf numFmtId="0" fontId="5" fillId="0" borderId="0" xfId="0" applyFont="1" applyAlignment="1"/>
    <xf numFmtId="172" fontId="65" fillId="0" borderId="0" xfId="90" applyNumberFormat="1" applyFont="1" applyAlignment="1">
      <alignment horizontal="right" wrapText="1"/>
    </xf>
    <xf numFmtId="14" fontId="65" fillId="0" borderId="0" xfId="90" applyNumberFormat="1" applyFont="1" applyAlignment="1">
      <alignment horizontal="right" wrapText="1"/>
    </xf>
    <xf numFmtId="0" fontId="3" fillId="0" borderId="0" xfId="92" applyFont="1" applyAlignment="1">
      <alignment horizontal="left" vertical="center" wrapText="1"/>
    </xf>
    <xf numFmtId="3" fontId="2" fillId="0" borderId="27" xfId="0" applyNumberFormat="1" applyFont="1" applyFill="1" applyBorder="1" applyAlignment="1">
      <alignment horizontal="left" vertical="center" wrapText="1"/>
    </xf>
    <xf numFmtId="3" fontId="2" fillId="0" borderId="28" xfId="0" applyNumberFormat="1" applyFont="1" applyFill="1" applyBorder="1" applyAlignment="1">
      <alignment horizontal="right" vertical="center" wrapText="1"/>
    </xf>
    <xf numFmtId="166" fontId="2" fillId="0" borderId="28" xfId="0" applyNumberFormat="1" applyFont="1" applyFill="1" applyBorder="1" applyAlignment="1">
      <alignment horizontal="right" vertical="center" wrapText="1"/>
    </xf>
    <xf numFmtId="0" fontId="2" fillId="0" borderId="18" xfId="0" applyFont="1" applyFill="1" applyBorder="1" applyAlignment="1">
      <alignment horizontal="center" vertical="top" wrapText="1"/>
    </xf>
    <xf numFmtId="0" fontId="2" fillId="0" borderId="0" xfId="0" applyFont="1" applyFill="1" applyBorder="1" applyAlignment="1">
      <alignment wrapText="1"/>
    </xf>
    <xf numFmtId="3" fontId="2" fillId="0" borderId="16" xfId="99" applyNumberFormat="1" applyFont="1" applyFill="1" applyBorder="1" applyAlignment="1">
      <alignment vertical="top" wrapText="1"/>
    </xf>
    <xf numFmtId="164" fontId="2" fillId="0" borderId="16" xfId="99" applyNumberFormat="1" applyFont="1" applyFill="1" applyBorder="1" applyAlignment="1">
      <alignment vertical="top" wrapText="1"/>
    </xf>
    <xf numFmtId="0" fontId="2" fillId="0" borderId="31" xfId="0" applyFont="1" applyFill="1" applyBorder="1" applyAlignment="1">
      <alignment horizontal="right" vertical="top" wrapText="1"/>
    </xf>
    <xf numFmtId="0" fontId="2" fillId="0" borderId="30" xfId="0" applyFont="1" applyFill="1" applyBorder="1" applyAlignment="1">
      <alignment horizontal="right" vertical="top" wrapText="1"/>
    </xf>
    <xf numFmtId="0" fontId="9" fillId="0" borderId="31" xfId="0" applyFont="1" applyFill="1" applyBorder="1" applyAlignment="1">
      <alignment horizontal="right" vertical="top" wrapText="1"/>
    </xf>
    <xf numFmtId="3" fontId="2" fillId="0" borderId="0" xfId="99" applyNumberFormat="1" applyFont="1" applyFill="1" applyBorder="1" applyAlignment="1">
      <alignment vertical="top" wrapText="1"/>
    </xf>
    <xf numFmtId="164" fontId="2" fillId="0" borderId="0" xfId="99" applyNumberFormat="1" applyFont="1" applyFill="1" applyBorder="1" applyAlignment="1">
      <alignment vertical="top" wrapText="1"/>
    </xf>
    <xf numFmtId="0" fontId="5" fillId="0" borderId="0" xfId="89" applyFont="1" applyAlignment="1">
      <alignment horizontal="left" vertical="center"/>
    </xf>
    <xf numFmtId="0" fontId="5" fillId="0" borderId="0" xfId="89" applyFont="1" applyAlignment="1">
      <alignment vertical="center"/>
    </xf>
    <xf numFmtId="164" fontId="1" fillId="0" borderId="0" xfId="94" applyNumberFormat="1" applyFont="1" applyFill="1" applyAlignment="1">
      <alignment horizontal="right" vertical="center"/>
    </xf>
    <xf numFmtId="0" fontId="64" fillId="0" borderId="0" xfId="0" applyFont="1" applyFill="1" applyAlignment="1">
      <alignment vertical="center"/>
    </xf>
    <xf numFmtId="0" fontId="2" fillId="0" borderId="33" xfId="0" applyFont="1" applyFill="1" applyBorder="1" applyAlignment="1">
      <alignment horizontal="left" vertical="center" wrapText="1"/>
    </xf>
    <xf numFmtId="49" fontId="2" fillId="0" borderId="32" xfId="0" applyNumberFormat="1" applyFont="1" applyFill="1" applyBorder="1" applyAlignment="1">
      <alignment horizontal="right" vertical="center" wrapText="1"/>
    </xf>
    <xf numFmtId="0" fontId="2" fillId="0" borderId="32" xfId="0" applyFont="1" applyFill="1" applyBorder="1" applyAlignment="1">
      <alignment horizontal="right" vertical="center" wrapText="1"/>
    </xf>
    <xf numFmtId="0" fontId="1" fillId="0" borderId="0" xfId="0" applyFont="1" applyFill="1" applyAlignment="1">
      <alignment horizontal="right" vertical="center"/>
    </xf>
    <xf numFmtId="164" fontId="1" fillId="0" borderId="0" xfId="0" applyNumberFormat="1" applyFont="1" applyFill="1" applyAlignment="1">
      <alignment vertical="center"/>
    </xf>
    <xf numFmtId="0" fontId="1" fillId="0" borderId="0" xfId="0" applyFont="1" applyFill="1" applyAlignment="1">
      <alignment vertical="center"/>
    </xf>
    <xf numFmtId="0" fontId="2"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applyAlignment="1">
      <alignment horizontal="left" wrapText="1"/>
    </xf>
    <xf numFmtId="3" fontId="1" fillId="0" borderId="29" xfId="0" applyNumberFormat="1" applyFont="1" applyBorder="1" applyAlignment="1">
      <alignment horizontal="right" vertical="center" wrapText="1"/>
    </xf>
    <xf numFmtId="0" fontId="2" fillId="0" borderId="0" xfId="0" applyFont="1" applyFill="1" applyAlignment="1">
      <alignment horizontal="left" vertical="center"/>
    </xf>
    <xf numFmtId="0" fontId="8" fillId="0" borderId="0" xfId="0" applyFont="1" applyFill="1" applyBorder="1" applyAlignment="1">
      <alignment horizontal="left" vertical="center" wrapText="1"/>
    </xf>
    <xf numFmtId="0" fontId="1" fillId="0" borderId="0" xfId="0" applyFont="1" applyFill="1" applyAlignment="1">
      <alignment horizontal="left"/>
    </xf>
    <xf numFmtId="0" fontId="1" fillId="0" borderId="0" xfId="0" applyFont="1" applyFill="1" applyAlignment="1">
      <alignment horizontal="left" wrapText="1"/>
    </xf>
    <xf numFmtId="0" fontId="2" fillId="0" borderId="17" xfId="0" applyFont="1" applyFill="1" applyBorder="1" applyAlignment="1">
      <alignment horizontal="center" vertical="top"/>
    </xf>
    <xf numFmtId="0" fontId="2" fillId="0" borderId="16" xfId="0" applyFont="1" applyFill="1" applyBorder="1" applyAlignment="1">
      <alignment horizontal="left" vertical="top" wrapText="1"/>
    </xf>
    <xf numFmtId="0" fontId="2" fillId="0" borderId="30" xfId="0" applyFont="1" applyFill="1" applyBorder="1" applyAlignment="1">
      <alignment horizontal="left" vertical="top" wrapText="1"/>
    </xf>
    <xf numFmtId="0" fontId="2" fillId="0" borderId="28"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Alignment="1">
      <alignment horizontal="left"/>
    </xf>
    <xf numFmtId="0" fontId="66" fillId="0" borderId="22" xfId="116" applyFont="1"/>
    <xf numFmtId="0" fontId="3" fillId="0" borderId="0" xfId="90" applyFont="1"/>
    <xf numFmtId="0" fontId="6" fillId="0" borderId="0" xfId="80" applyFont="1" applyAlignment="1" applyProtection="1">
      <alignment vertical="center" wrapText="1"/>
    </xf>
    <xf numFmtId="0" fontId="67" fillId="0" borderId="0" xfId="0" applyFont="1"/>
    <xf numFmtId="9" fontId="67" fillId="0" borderId="0" xfId="99" applyFont="1"/>
    <xf numFmtId="3" fontId="67" fillId="0" borderId="0" xfId="0" applyNumberFormat="1" applyFont="1"/>
    <xf numFmtId="164" fontId="67" fillId="0" borderId="0" xfId="0" applyNumberFormat="1" applyFont="1"/>
    <xf numFmtId="165" fontId="67" fillId="0" borderId="0" xfId="99" applyNumberFormat="1" applyFont="1"/>
    <xf numFmtId="0" fontId="67" fillId="0" borderId="0" xfId="0" applyFont="1" applyFill="1"/>
    <xf numFmtId="165" fontId="67" fillId="0" borderId="0" xfId="99" applyNumberFormat="1" applyFont="1" applyFill="1"/>
    <xf numFmtId="3" fontId="67" fillId="0" borderId="0" xfId="0" applyNumberFormat="1" applyFont="1" applyFill="1"/>
    <xf numFmtId="1" fontId="67" fillId="0" borderId="0" xfId="99" applyNumberFormat="1" applyFont="1" applyFill="1"/>
    <xf numFmtId="164" fontId="67" fillId="0" borderId="0" xfId="0" applyNumberFormat="1" applyFont="1" applyFill="1"/>
    <xf numFmtId="0" fontId="67" fillId="0" borderId="0" xfId="0" applyFont="1" applyAlignment="1">
      <alignment vertical="center"/>
    </xf>
    <xf numFmtId="164" fontId="67" fillId="0" borderId="0" xfId="0" applyNumberFormat="1" applyFont="1" applyAlignment="1">
      <alignment vertical="center"/>
    </xf>
    <xf numFmtId="0" fontId="67" fillId="0" borderId="0" xfId="0" applyFont="1" applyAlignment="1">
      <alignment vertical="center" wrapText="1"/>
    </xf>
    <xf numFmtId="0" fontId="67" fillId="0" borderId="0" xfId="0" applyFont="1" applyFill="1" applyAlignment="1">
      <alignment vertical="center"/>
    </xf>
    <xf numFmtId="0" fontId="68" fillId="0" borderId="23" xfId="117" applyFont="1" applyAlignment="1">
      <alignment vertical="center" wrapText="1"/>
    </xf>
    <xf numFmtId="0" fontId="14" fillId="0" borderId="0" xfId="89" applyFont="1" applyFill="1" applyAlignment="1">
      <alignment vertical="center" wrapText="1"/>
    </xf>
    <xf numFmtId="0" fontId="14" fillId="0" borderId="0" xfId="89" applyFont="1" applyFill="1" applyAlignment="1">
      <alignment vertical="center"/>
    </xf>
    <xf numFmtId="0" fontId="2" fillId="0" borderId="0" xfId="89" applyFont="1" applyAlignment="1">
      <alignment horizontal="justify" vertical="center" wrapText="1"/>
    </xf>
    <xf numFmtId="0" fontId="14" fillId="0" borderId="0" xfId="89" applyFont="1" applyAlignment="1">
      <alignment horizontal="justify" vertical="center" wrapText="1"/>
    </xf>
    <xf numFmtId="0" fontId="14" fillId="0" borderId="0" xfId="89" applyFont="1" applyAlignment="1">
      <alignment vertical="center" wrapText="1"/>
    </xf>
    <xf numFmtId="0" fontId="1" fillId="0" borderId="0" xfId="89" applyFont="1" applyAlignment="1">
      <alignment vertical="center" wrapText="1"/>
    </xf>
    <xf numFmtId="0" fontId="2" fillId="0" borderId="0" xfId="89" applyFont="1" applyAlignment="1">
      <alignment wrapText="1"/>
    </xf>
    <xf numFmtId="0" fontId="68" fillId="0" borderId="23" xfId="117" applyFont="1" applyAlignment="1">
      <alignment vertical="center"/>
    </xf>
    <xf numFmtId="0" fontId="71" fillId="0" borderId="0" xfId="118" applyFont="1" applyBorder="1" applyAlignment="1">
      <alignment vertical="center"/>
    </xf>
    <xf numFmtId="0" fontId="2" fillId="0" borderId="27" xfId="0" applyFont="1" applyFill="1" applyBorder="1" applyAlignment="1">
      <alignment horizontal="left" vertical="center" wrapText="1"/>
    </xf>
    <xf numFmtId="49" fontId="2" fillId="0" borderId="28" xfId="0" applyNumberFormat="1" applyFont="1" applyFill="1" applyBorder="1" applyAlignment="1">
      <alignment horizontal="right" vertical="center" wrapText="1"/>
    </xf>
    <xf numFmtId="3" fontId="1" fillId="0" borderId="0" xfId="89" applyNumberFormat="1" applyFont="1" applyFill="1" applyBorder="1" applyAlignment="1">
      <alignment horizontal="right" vertical="center"/>
    </xf>
    <xf numFmtId="3" fontId="2" fillId="0" borderId="27" xfId="0" applyNumberFormat="1" applyFont="1" applyBorder="1" applyAlignment="1">
      <alignment horizontal="left" vertical="center" wrapText="1"/>
    </xf>
    <xf numFmtId="3" fontId="2" fillId="0" borderId="28" xfId="0" applyNumberFormat="1" applyFont="1" applyBorder="1" applyAlignment="1">
      <alignment horizontal="right" vertical="center" wrapText="1"/>
    </xf>
    <xf numFmtId="166" fontId="2" fillId="0" borderId="28" xfId="0" applyNumberFormat="1" applyFont="1" applyBorder="1" applyAlignment="1">
      <alignment horizontal="right" vertical="center" wrapText="1"/>
    </xf>
    <xf numFmtId="166" fontId="2" fillId="0" borderId="29" xfId="0" applyNumberFormat="1" applyFont="1" applyBorder="1" applyAlignment="1">
      <alignment horizontal="right" vertical="center" wrapText="1"/>
    </xf>
    <xf numFmtId="0" fontId="72" fillId="0" borderId="0" xfId="0" applyFont="1" applyAlignment="1">
      <alignment vertical="center"/>
    </xf>
    <xf numFmtId="0" fontId="72" fillId="0" borderId="0" xfId="0" applyFont="1" applyFill="1" applyAlignment="1">
      <alignment vertical="center"/>
    </xf>
    <xf numFmtId="0" fontId="2" fillId="0" borderId="0" xfId="0" applyFont="1" applyFill="1" applyAlignment="1">
      <alignment horizontal="left" wrapText="1"/>
    </xf>
    <xf numFmtId="3" fontId="2" fillId="0" borderId="16" xfId="0" applyNumberFormat="1" applyFont="1" applyFill="1" applyBorder="1" applyAlignment="1">
      <alignment vertical="top" wrapText="1"/>
    </xf>
    <xf numFmtId="3" fontId="9" fillId="0" borderId="16" xfId="0" applyNumberFormat="1" applyFont="1" applyFill="1" applyBorder="1" applyAlignment="1">
      <alignment vertical="top" wrapText="1"/>
    </xf>
    <xf numFmtId="164" fontId="2" fillId="0" borderId="16" xfId="99" applyNumberFormat="1" applyFont="1" applyFill="1" applyBorder="1" applyAlignment="1">
      <alignment horizontal="right" vertical="center" wrapText="1"/>
    </xf>
    <xf numFmtId="3" fontId="1" fillId="0" borderId="16" xfId="99" applyNumberFormat="1" applyFont="1" applyFill="1" applyBorder="1" applyAlignment="1">
      <alignment vertical="top" wrapText="1"/>
    </xf>
    <xf numFmtId="3" fontId="1" fillId="0" borderId="16" xfId="0" applyNumberFormat="1" applyFont="1" applyFill="1" applyBorder="1" applyAlignment="1">
      <alignment vertical="top" wrapText="1"/>
    </xf>
    <xf numFmtId="3" fontId="8" fillId="0" borderId="16" xfId="0" applyNumberFormat="1" applyFont="1" applyFill="1" applyBorder="1" applyAlignment="1">
      <alignment vertical="top" wrapText="1"/>
    </xf>
    <xf numFmtId="164" fontId="1" fillId="0" borderId="16" xfId="99" applyNumberFormat="1" applyFont="1" applyFill="1" applyBorder="1" applyAlignment="1">
      <alignment horizontal="right" vertical="center" wrapText="1"/>
    </xf>
    <xf numFmtId="0" fontId="2" fillId="0" borderId="0" xfId="0" applyFont="1" applyFill="1" applyBorder="1" applyAlignment="1">
      <alignment horizontal="left" vertical="center" wrapText="1"/>
    </xf>
    <xf numFmtId="164" fontId="2" fillId="0" borderId="0" xfId="0" applyNumberFormat="1" applyFont="1" applyFill="1" applyAlignment="1">
      <alignment horizontal="right" vertical="center"/>
    </xf>
    <xf numFmtId="3" fontId="2" fillId="0" borderId="16" xfId="99" applyNumberFormat="1" applyFont="1" applyFill="1" applyBorder="1" applyAlignment="1">
      <alignment horizontal="right" vertical="top" wrapText="1"/>
    </xf>
    <xf numFmtId="3" fontId="9" fillId="0" borderId="16" xfId="99" applyNumberFormat="1" applyFont="1" applyFill="1" applyBorder="1" applyAlignment="1">
      <alignment horizontal="right" vertical="top" wrapText="1"/>
    </xf>
  </cellXfs>
  <cellStyles count="12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xr:uid="{00000000-0005-0000-0000-000006000000}"/>
    <cellStyle name="20% - Accent2" xfId="8" xr:uid="{00000000-0005-0000-0000-000007000000}"/>
    <cellStyle name="20% - Accent3" xfId="9" xr:uid="{00000000-0005-0000-0000-000008000000}"/>
    <cellStyle name="20% - Accent4" xfId="10" xr:uid="{00000000-0005-0000-0000-000009000000}"/>
    <cellStyle name="20% - Accent5" xfId="11" xr:uid="{00000000-0005-0000-0000-00000A000000}"/>
    <cellStyle name="20% - Accent6" xfId="12" xr:uid="{00000000-0005-0000-0000-00000B000000}"/>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xr:uid="{00000000-0005-0000-0000-000012000000}"/>
    <cellStyle name="40% - Accent2" xfId="20" xr:uid="{00000000-0005-0000-0000-000013000000}"/>
    <cellStyle name="40% - Accent3" xfId="21" xr:uid="{00000000-0005-0000-0000-000014000000}"/>
    <cellStyle name="40% - Accent4" xfId="22" xr:uid="{00000000-0005-0000-0000-000015000000}"/>
    <cellStyle name="40% - Accent5" xfId="23" xr:uid="{00000000-0005-0000-0000-000016000000}"/>
    <cellStyle name="40% - Accent6" xfId="24" xr:uid="{00000000-0005-0000-0000-000017000000}"/>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xr:uid="{00000000-0005-0000-0000-00001E000000}"/>
    <cellStyle name="60% - Accent2" xfId="32" xr:uid="{00000000-0005-0000-0000-00001F000000}"/>
    <cellStyle name="60% - Accent3" xfId="33" xr:uid="{00000000-0005-0000-0000-000020000000}"/>
    <cellStyle name="60% - Accent4" xfId="34" xr:uid="{00000000-0005-0000-0000-000021000000}"/>
    <cellStyle name="60% - Accent5" xfId="35" xr:uid="{00000000-0005-0000-0000-000022000000}"/>
    <cellStyle name="60% - Accent6" xfId="36" xr:uid="{00000000-0005-0000-0000-000023000000}"/>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xr:uid="{00000000-0005-0000-0000-00002B000000}"/>
    <cellStyle name="bin" xfId="45" xr:uid="{00000000-0005-0000-0000-00002C000000}"/>
    <cellStyle name="Calcul" xfId="46" builtinId="22" customBuiltin="1"/>
    <cellStyle name="Calculation" xfId="47" xr:uid="{00000000-0005-0000-0000-00002E000000}"/>
    <cellStyle name="cell" xfId="48" xr:uid="{00000000-0005-0000-0000-00002F000000}"/>
    <cellStyle name="Cellule liée" xfId="49" builtinId="24" customBuiltin="1"/>
    <cellStyle name="Check Cell" xfId="50" xr:uid="{00000000-0005-0000-0000-000031000000}"/>
    <cellStyle name="Col&amp;RowHeadings" xfId="51" xr:uid="{00000000-0005-0000-0000-000032000000}"/>
    <cellStyle name="ColCodes" xfId="52" xr:uid="{00000000-0005-0000-0000-000033000000}"/>
    <cellStyle name="ColTitles" xfId="53" xr:uid="{00000000-0005-0000-0000-000034000000}"/>
    <cellStyle name="column" xfId="54" xr:uid="{00000000-0005-0000-0000-000035000000}"/>
    <cellStyle name="Comma [0]_B3.1a" xfId="55" xr:uid="{00000000-0005-0000-0000-000036000000}"/>
    <cellStyle name="Comma 2" xfId="56" xr:uid="{00000000-0005-0000-0000-000037000000}"/>
    <cellStyle name="Comma_B3.1a" xfId="57" xr:uid="{00000000-0005-0000-0000-000038000000}"/>
    <cellStyle name="Currency [0]_B3.1a" xfId="58" xr:uid="{00000000-0005-0000-0000-000039000000}"/>
    <cellStyle name="Currency_B3.1a" xfId="59" xr:uid="{00000000-0005-0000-0000-00003A000000}"/>
    <cellStyle name="DataEntryCells" xfId="60" xr:uid="{00000000-0005-0000-0000-00003B000000}"/>
    <cellStyle name="Entrée" xfId="61" builtinId="20" customBuiltin="1"/>
    <cellStyle name="Explanatory Text" xfId="62" xr:uid="{00000000-0005-0000-0000-00003D000000}"/>
    <cellStyle name="formula" xfId="63" xr:uid="{00000000-0005-0000-0000-00003E000000}"/>
    <cellStyle name="gap" xfId="64" xr:uid="{00000000-0005-0000-0000-00003F000000}"/>
    <cellStyle name="Good" xfId="65" xr:uid="{00000000-0005-0000-0000-000040000000}"/>
    <cellStyle name="GreyBackground" xfId="66" xr:uid="{00000000-0005-0000-0000-000041000000}"/>
    <cellStyle name="Heading 1" xfId="67" xr:uid="{00000000-0005-0000-0000-000042000000}"/>
    <cellStyle name="Heading 2" xfId="68" xr:uid="{00000000-0005-0000-0000-000043000000}"/>
    <cellStyle name="Heading 3" xfId="69" xr:uid="{00000000-0005-0000-0000-000044000000}"/>
    <cellStyle name="Heading 4" xfId="70" xr:uid="{00000000-0005-0000-0000-000045000000}"/>
    <cellStyle name="Hyperlink 2" xfId="71" xr:uid="{00000000-0005-0000-0000-000046000000}"/>
    <cellStyle name="Input" xfId="72" xr:uid="{00000000-0005-0000-0000-000047000000}"/>
    <cellStyle name="Insatisfaisant" xfId="73" builtinId="27" customBuiltin="1"/>
    <cellStyle name="ISC" xfId="74" xr:uid="{00000000-0005-0000-0000-000049000000}"/>
    <cellStyle name="level1a" xfId="75" xr:uid="{00000000-0005-0000-0000-00004A000000}"/>
    <cellStyle name="level2" xfId="76" xr:uid="{00000000-0005-0000-0000-00004B000000}"/>
    <cellStyle name="level2a" xfId="77" xr:uid="{00000000-0005-0000-0000-00004C000000}"/>
    <cellStyle name="level3" xfId="78" xr:uid="{00000000-0005-0000-0000-00004D000000}"/>
    <cellStyle name="Lien hypertexte" xfId="79" builtinId="8" customBuiltin="1"/>
    <cellStyle name="Lien hypertexte 2" xfId="80" xr:uid="{00000000-0005-0000-0000-00004F000000}"/>
    <cellStyle name="Lien hypertexte 3" xfId="81" xr:uid="{00000000-0005-0000-0000-000050000000}"/>
    <cellStyle name="Lien hypertexte 4" xfId="82" xr:uid="{00000000-0005-0000-0000-000051000000}"/>
    <cellStyle name="Lien hypertexte visité" xfId="83" builtinId="9" customBuiltin="1"/>
    <cellStyle name="Linked Cell" xfId="84" xr:uid="{00000000-0005-0000-0000-000053000000}"/>
    <cellStyle name="Migliaia (0)_conti99" xfId="85" xr:uid="{00000000-0005-0000-0000-000054000000}"/>
    <cellStyle name="Neutral" xfId="86" xr:uid="{00000000-0005-0000-0000-000056000000}"/>
    <cellStyle name="Neutre" xfId="87" builtinId="28" customBuiltin="1"/>
    <cellStyle name="Normaali_Y8_Fin02" xfId="88" xr:uid="{00000000-0005-0000-0000-000058000000}"/>
    <cellStyle name="Normal" xfId="0" builtinId="0"/>
    <cellStyle name="Normal 2" xfId="89" xr:uid="{00000000-0005-0000-0000-00005A000000}"/>
    <cellStyle name="Normal 2 2" xfId="90" xr:uid="{00000000-0005-0000-0000-00005B000000}"/>
    <cellStyle name="Normal 2 3" xfId="91" xr:uid="{00000000-0005-0000-0000-00005C000000}"/>
    <cellStyle name="Normal 2_TC_A1" xfId="92" xr:uid="{00000000-0005-0000-0000-00005D000000}"/>
    <cellStyle name="Normal 3" xfId="93" xr:uid="{00000000-0005-0000-0000-00005E000000}"/>
    <cellStyle name="Normal 3 2" xfId="94" xr:uid="{00000000-0005-0000-0000-00005F000000}"/>
    <cellStyle name="Normal 4" xfId="95" xr:uid="{00000000-0005-0000-0000-000060000000}"/>
    <cellStyle name="Output" xfId="96" xr:uid="{00000000-0005-0000-0000-000061000000}"/>
    <cellStyle name="Percent 2" xfId="97" xr:uid="{00000000-0005-0000-0000-000062000000}"/>
    <cellStyle name="Percent_1 SubOverv.USd" xfId="98" xr:uid="{00000000-0005-0000-0000-000063000000}"/>
    <cellStyle name="Pourcentage" xfId="99" builtinId="5"/>
    <cellStyle name="Pourcentage 2" xfId="100" xr:uid="{00000000-0005-0000-0000-000065000000}"/>
    <cellStyle name="Prozent_SubCatperStud" xfId="101" xr:uid="{00000000-0005-0000-0000-000066000000}"/>
    <cellStyle name="row" xfId="102" xr:uid="{00000000-0005-0000-0000-000067000000}"/>
    <cellStyle name="RowCodes" xfId="103" xr:uid="{00000000-0005-0000-0000-000068000000}"/>
    <cellStyle name="Row-Col Headings" xfId="104" xr:uid="{00000000-0005-0000-0000-000069000000}"/>
    <cellStyle name="RowTitles_CENTRAL_GOVT" xfId="105" xr:uid="{00000000-0005-0000-0000-00006A000000}"/>
    <cellStyle name="RowTitles-Col2" xfId="106" xr:uid="{00000000-0005-0000-0000-00006B000000}"/>
    <cellStyle name="RowTitles-Detail" xfId="107" xr:uid="{00000000-0005-0000-0000-00006C000000}"/>
    <cellStyle name="Satisfaisant" xfId="108" builtinId="26" customBuiltin="1"/>
    <cellStyle name="Sortie" xfId="109" builtinId="21" customBuiltin="1"/>
    <cellStyle name="Standard_Info" xfId="110" xr:uid="{00000000-0005-0000-0000-00006F000000}"/>
    <cellStyle name="temp" xfId="111" xr:uid="{00000000-0005-0000-0000-000070000000}"/>
    <cellStyle name="Texte explicatif" xfId="112" builtinId="53" customBuiltin="1"/>
    <cellStyle name="Title" xfId="113" xr:uid="{00000000-0005-0000-0000-000072000000}"/>
    <cellStyle name="title1" xfId="114" xr:uid="{00000000-0005-0000-0000-000073000000}"/>
    <cellStyle name="Titre" xfId="115" builtinId="15" customBuiltin="1"/>
    <cellStyle name="Titre 1" xfId="116" builtinId="16" customBuiltin="1"/>
    <cellStyle name="Titre 2" xfId="117" builtinId="17" customBuiltin="1"/>
    <cellStyle name="Titre 3" xfId="118" builtinId="18" customBuiltin="1"/>
    <cellStyle name="Titre 4" xfId="119" builtinId="19" customBuiltin="1"/>
    <cellStyle name="Total" xfId="120" builtinId="25" customBuiltin="1"/>
    <cellStyle name="Vérification" xfId="121" builtinId="23" customBuiltin="1"/>
    <cellStyle name="Warning Text" xfId="122" xr:uid="{00000000-0005-0000-0000-00007B000000}"/>
  </cellStyles>
  <dxfs count="22">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 formatCode="#,##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30" formatCode="@"/>
      <fill>
        <patternFill patternType="none">
          <fgColor indexed="64"/>
          <bgColor auto="1"/>
        </patternFill>
      </fill>
      <alignment horizontal="right" vertical="center" textRotation="0" wrapText="0" indent="0" justifyLastLine="0" shrinkToFit="0" readingOrder="0"/>
    </dxf>
    <dxf>
      <numFmt numFmtId="30" formatCode="@"/>
      <alignment vertical="center" textRotation="0" indent="0" justifyLastLine="0" shrinkToFit="0" readingOrder="0"/>
    </dxf>
    <dxf>
      <font>
        <b/>
        <i val="0"/>
        <strike val="0"/>
        <condense val="0"/>
        <extend val="0"/>
        <outline val="0"/>
        <shadow val="0"/>
        <u val="none"/>
        <vertAlign val="baseline"/>
        <sz val="8"/>
        <color auto="1"/>
        <name val="Arial"/>
        <family val="2"/>
        <scheme val="none"/>
      </font>
      <numFmt numFmtId="30" formatCode="@"/>
      <fill>
        <patternFill patternType="none">
          <fgColor indexed="64"/>
          <bgColor auto="1"/>
        </patternFill>
      </fill>
      <alignment horizontal="right"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8"/>
        <color auto="1"/>
        <name val="Arial"/>
        <family val="2"/>
        <scheme val="none"/>
      </font>
      <numFmt numFmtId="171" formatCode="_-* #,##0\ _€_-;\-* #,##0\ _€_-;_-* &quot;-&quot;??\ _€_-;_-@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1" formatCode="_-* #,##0\ _€_-;\-* #,##0\ _€_-;_-* &quot;-&quot;??\ _€_-;_-@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1" formatCode="_-* #,##0\ _€_-;\-* #,##0\ _€_-;_-* &quot;-&quot;??\ _€_-;_-@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1" formatCode="_-* #,##0\ _€_-;\-* #,##0\ _€_-;_-* &quot;-&quot;??\ _€_-;_-@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1" formatCode="_-* #,##0\ _€_-;\-* #,##0\ _€_-;_-* &quot;-&quot;??\ _€_-;_-@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1" formatCode="_-* #,##0\ _€_-;\-* #,##0\ _€_-;_-* &quot;-&quot;??\ _€_-;_-@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1" formatCode="_-* #,##0\ _€_-;\-* #,##0\ _€_-;_-* &quot;-&quot;??\ _€_-;_-@_-"/>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family val="2"/>
        <scheme val="none"/>
      </font>
      <fill>
        <patternFill patternType="none">
          <fgColor indexed="64"/>
          <bgColor auto="1"/>
        </patternFill>
      </fill>
      <alignment horizontal="general" vertical="center" textRotation="0" wrapText="0" indent="0" justifyLastLine="0" shrinkToFit="0" readingOrder="0"/>
    </dxf>
    <dxf>
      <font>
        <b/>
        <i val="0"/>
      </font>
      <fill>
        <patternFill patternType="none">
          <bgColor auto="1"/>
        </patternFill>
      </fill>
      <border diagonalUp="0" diagonalDown="0">
        <left/>
        <right/>
        <top style="thin">
          <color auto="1"/>
        </top>
        <bottom/>
        <vertical/>
        <horizontal/>
      </border>
    </dxf>
    <dxf>
      <font>
        <b/>
        <i val="0"/>
      </font>
      <fill>
        <patternFill patternType="none">
          <bgColor auto="1"/>
        </patternFill>
      </fill>
      <border>
        <bottom style="thin">
          <color auto="1"/>
        </bottom>
      </border>
    </dxf>
    <dxf>
      <font>
        <b val="0"/>
        <i val="0"/>
      </font>
      <fill>
        <patternFill patternType="none">
          <bgColor auto="1"/>
        </patternFill>
      </fill>
      <border diagonalUp="0" diagonalDown="0">
        <left/>
        <right/>
        <top/>
        <bottom/>
        <vertical/>
        <horizontal/>
      </border>
    </dxf>
  </dxfs>
  <tableStyles count="1" defaultTableStyle="TableStyleMedium2" defaultPivotStyle="PivotStyleLight16">
    <tableStyle name="Style de tableau 1" pivot="0" count="3" xr9:uid="{15254A40-750E-42F9-8CC7-2F1F4357E6A6}">
      <tableStyleElement type="wholeTable" dxfId="21"/>
      <tableStyleElement type="headerRow" dxfId="20"/>
      <tableStyleElement type="totalRow"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'6.03 Graphique 1'!$A$3:$F$3</c:f>
          <c:strCache>
            <c:ptCount val="6"/>
            <c:pt idx="0">
              <c:v>[1] Évolution des nouveaux entrants à l'université par discipline, périmètre universitaire strict, hors inscriptions simultanées université-CPGE</c:v>
            </c:pt>
          </c:strCache>
        </c:strRef>
      </c:tx>
      <c:layout>
        <c:manualLayout>
          <c:xMode val="edge"/>
          <c:yMode val="edge"/>
          <c:x val="0.12327426160337553"/>
          <c:y val="0.02"/>
        </c:manualLayout>
      </c:layout>
      <c:overlay val="0"/>
      <c:txPr>
        <a:bodyPr/>
        <a:lstStyle/>
        <a:p>
          <a:pPr>
            <a:defRPr sz="1000" b="1"/>
          </a:pPr>
          <a:endParaRPr lang="fr-FR"/>
        </a:p>
      </c:txPr>
    </c:title>
    <c:autoTitleDeleted val="0"/>
    <c:plotArea>
      <c:layout>
        <c:manualLayout>
          <c:layoutTarget val="inner"/>
          <c:xMode val="edge"/>
          <c:yMode val="edge"/>
          <c:x val="6.1375726768331182E-2"/>
          <c:y val="0.18979562947889941"/>
          <c:w val="0.88395481577461044"/>
          <c:h val="0.71096778633007951"/>
        </c:manualLayout>
      </c:layout>
      <c:lineChart>
        <c:grouping val="standard"/>
        <c:varyColors val="0"/>
        <c:ser>
          <c:idx val="2"/>
          <c:order val="0"/>
          <c:tx>
            <c:strRef>
              <c:f>'6.03 Graphique 1'!$A$39</c:f>
              <c:strCache>
                <c:ptCount val="1"/>
                <c:pt idx="0">
                  <c:v>Arts, lettres, langues, SHS</c:v>
                </c:pt>
              </c:strCache>
            </c:strRef>
          </c:tx>
          <c:spPr>
            <a:ln>
              <a:solidFill>
                <a:schemeClr val="tx2">
                  <a:lumMod val="40000"/>
                  <a:lumOff val="60000"/>
                </a:schemeClr>
              </a:solidFill>
            </a:ln>
          </c:spPr>
          <c:marker>
            <c:symbol val="none"/>
          </c:marker>
          <c:dLbls>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42-4F47-9BFF-D1D9CDE7B4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'6.03 Graphique 1'!$B$36:$H$36</c:f>
              <c:strCache>
                <c:ptCount val="7"/>
                <c:pt idx="0">
                  <c:v>2016
2017</c:v>
                </c:pt>
                <c:pt idx="1">
                  <c:v>2017
2018</c:v>
                </c:pt>
                <c:pt idx="2">
                  <c:v>2018
2019</c:v>
                </c:pt>
                <c:pt idx="3">
                  <c:v>2019
2020</c:v>
                </c:pt>
                <c:pt idx="4">
                  <c:v>2020
2021</c:v>
                </c:pt>
                <c:pt idx="5">
                  <c:v>2021
2022</c:v>
                </c:pt>
                <c:pt idx="6">
                  <c:v>2022
2023</c:v>
                </c:pt>
              </c:strCache>
            </c:strRef>
          </c:cat>
          <c:val>
            <c:numRef>
              <c:f>'6.03 Graphique 1'!$B$39:$H$39</c:f>
              <c:numCache>
                <c:formatCode>#,##0</c:formatCode>
                <c:ptCount val="7"/>
                <c:pt idx="0">
                  <c:v>319</c:v>
                </c:pt>
                <c:pt idx="1">
                  <c:v>360</c:v>
                </c:pt>
                <c:pt idx="2">
                  <c:v>294</c:v>
                </c:pt>
                <c:pt idx="3">
                  <c:v>267</c:v>
                </c:pt>
                <c:pt idx="4">
                  <c:v>332</c:v>
                </c:pt>
                <c:pt idx="5">
                  <c:v>332</c:v>
                </c:pt>
                <c:pt idx="6">
                  <c:v>274</c:v>
                </c:pt>
              </c:numCache>
            </c:numRef>
          </c:val>
          <c:smooth val="0"/>
          <c:extLst>
            <c:ext xmlns:c16="http://schemas.microsoft.com/office/drawing/2014/chart" uri="{C3380CC4-5D6E-409C-BE32-E72D297353CC}">
              <c16:uniqueId val="{00000001-44BD-4A2E-BA4C-04AA33C11F50}"/>
            </c:ext>
          </c:extLst>
        </c:ser>
        <c:ser>
          <c:idx val="3"/>
          <c:order val="1"/>
          <c:tx>
            <c:strRef>
              <c:f>'6.03 Graphique 1'!$A$40</c:f>
              <c:strCache>
                <c:ptCount val="1"/>
                <c:pt idx="0">
                  <c:v>Sciences</c:v>
                </c:pt>
              </c:strCache>
            </c:strRef>
          </c:tx>
          <c:marker>
            <c:symbol val="none"/>
          </c:marker>
          <c:dLbls>
            <c:dLbl>
              <c:idx val="6"/>
              <c:layout>
                <c:manualLayout>
                  <c:x val="-2.1438322971711683E-2"/>
                  <c:y val="-2.41041766822228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442-4F47-9BFF-D1D9CDE7B4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'6.03 Graphique 1'!$B$36:$H$36</c:f>
              <c:strCache>
                <c:ptCount val="7"/>
                <c:pt idx="0">
                  <c:v>2016
2017</c:v>
                </c:pt>
                <c:pt idx="1">
                  <c:v>2017
2018</c:v>
                </c:pt>
                <c:pt idx="2">
                  <c:v>2018
2019</c:v>
                </c:pt>
                <c:pt idx="3">
                  <c:v>2019
2020</c:v>
                </c:pt>
                <c:pt idx="4">
                  <c:v>2020
2021</c:v>
                </c:pt>
                <c:pt idx="5">
                  <c:v>2021
2022</c:v>
                </c:pt>
                <c:pt idx="6">
                  <c:v>2022
2023</c:v>
                </c:pt>
              </c:strCache>
            </c:strRef>
          </c:cat>
          <c:val>
            <c:numRef>
              <c:f>'6.03 Graphique 1'!$B$40:$H$40</c:f>
              <c:numCache>
                <c:formatCode>#,##0</c:formatCode>
                <c:ptCount val="7"/>
                <c:pt idx="0">
                  <c:v>136</c:v>
                </c:pt>
                <c:pt idx="1">
                  <c:v>103</c:v>
                </c:pt>
                <c:pt idx="2">
                  <c:v>159</c:v>
                </c:pt>
                <c:pt idx="3">
                  <c:v>145</c:v>
                </c:pt>
                <c:pt idx="4">
                  <c:v>156</c:v>
                </c:pt>
                <c:pt idx="5">
                  <c:v>160</c:v>
                </c:pt>
                <c:pt idx="6">
                  <c:v>139</c:v>
                </c:pt>
              </c:numCache>
            </c:numRef>
          </c:val>
          <c:smooth val="0"/>
          <c:extLst>
            <c:ext xmlns:c16="http://schemas.microsoft.com/office/drawing/2014/chart" uri="{C3380CC4-5D6E-409C-BE32-E72D297353CC}">
              <c16:uniqueId val="{00000003-44BD-4A2E-BA4C-04AA33C11F50}"/>
            </c:ext>
          </c:extLst>
        </c:ser>
        <c:ser>
          <c:idx val="1"/>
          <c:order val="2"/>
          <c:tx>
            <c:strRef>
              <c:f>'6.03 Graphique 1'!$A$38</c:f>
              <c:strCache>
                <c:ptCount val="1"/>
                <c:pt idx="0">
                  <c:v>Économie, gestion, AES</c:v>
                </c:pt>
              </c:strCache>
            </c:strRef>
          </c:tx>
          <c:spPr>
            <a:ln>
              <a:solidFill>
                <a:srgbClr val="002060"/>
              </a:solidFill>
            </a:ln>
          </c:spPr>
          <c:marker>
            <c:symbol val="none"/>
          </c:marker>
          <c:dLbls>
            <c:dLbl>
              <c:idx val="6"/>
              <c:layout>
                <c:manualLayout>
                  <c:x val="-1.961463535977534E-2"/>
                  <c:y val="2.11030200028991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442-4F47-9BFF-D1D9CDE7B4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'6.03 Graphique 1'!$B$36:$H$36</c:f>
              <c:strCache>
                <c:ptCount val="7"/>
                <c:pt idx="0">
                  <c:v>2016
2017</c:v>
                </c:pt>
                <c:pt idx="1">
                  <c:v>2017
2018</c:v>
                </c:pt>
                <c:pt idx="2">
                  <c:v>2018
2019</c:v>
                </c:pt>
                <c:pt idx="3">
                  <c:v>2019
2020</c:v>
                </c:pt>
                <c:pt idx="4">
                  <c:v>2020
2021</c:v>
                </c:pt>
                <c:pt idx="5">
                  <c:v>2021
2022</c:v>
                </c:pt>
                <c:pt idx="6">
                  <c:v>2022
2023</c:v>
                </c:pt>
              </c:strCache>
            </c:strRef>
          </c:cat>
          <c:val>
            <c:numRef>
              <c:f>'6.03 Graphique 1'!$B$38:$H$38</c:f>
              <c:numCache>
                <c:formatCode>#,##0</c:formatCode>
                <c:ptCount val="7"/>
                <c:pt idx="0">
                  <c:v>60</c:v>
                </c:pt>
                <c:pt idx="1">
                  <c:v>63</c:v>
                </c:pt>
                <c:pt idx="2">
                  <c:v>51</c:v>
                </c:pt>
                <c:pt idx="3">
                  <c:v>60</c:v>
                </c:pt>
                <c:pt idx="4">
                  <c:v>63</c:v>
                </c:pt>
                <c:pt idx="5">
                  <c:v>57</c:v>
                </c:pt>
                <c:pt idx="6">
                  <c:v>59</c:v>
                </c:pt>
              </c:numCache>
            </c:numRef>
          </c:val>
          <c:smooth val="0"/>
          <c:extLst>
            <c:ext xmlns:c16="http://schemas.microsoft.com/office/drawing/2014/chart" uri="{C3380CC4-5D6E-409C-BE32-E72D297353CC}">
              <c16:uniqueId val="{00000005-44BD-4A2E-BA4C-04AA33C11F50}"/>
            </c:ext>
          </c:extLst>
        </c:ser>
        <c:ser>
          <c:idx val="0"/>
          <c:order val="3"/>
          <c:tx>
            <c:strRef>
              <c:f>'6.03 Graphique 1'!$A$37</c:f>
              <c:strCache>
                <c:ptCount val="1"/>
                <c:pt idx="0">
                  <c:v>Droit, sciences politiques</c:v>
                </c:pt>
              </c:strCache>
            </c:strRef>
          </c:tx>
          <c:marker>
            <c:symbol val="none"/>
          </c:marker>
          <c:dLbls>
            <c:dLbl>
              <c:idx val="6"/>
              <c:layout>
                <c:manualLayout>
                  <c:x val="-2.2927095400302772E-2"/>
                  <c:y val="2.6126041856801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42-4F47-9BFF-D1D9CDE7B4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'6.03 Graphique 1'!$B$36:$H$36</c:f>
              <c:strCache>
                <c:ptCount val="7"/>
                <c:pt idx="0">
                  <c:v>2016
2017</c:v>
                </c:pt>
                <c:pt idx="1">
                  <c:v>2017
2018</c:v>
                </c:pt>
                <c:pt idx="2">
                  <c:v>2018
2019</c:v>
                </c:pt>
                <c:pt idx="3">
                  <c:v>2019
2020</c:v>
                </c:pt>
                <c:pt idx="4">
                  <c:v>2020
2021</c:v>
                </c:pt>
                <c:pt idx="5">
                  <c:v>2021
2022</c:v>
                </c:pt>
                <c:pt idx="6">
                  <c:v>2022
2023</c:v>
                </c:pt>
              </c:strCache>
            </c:strRef>
          </c:cat>
          <c:val>
            <c:numRef>
              <c:f>'6.03 Graphique 1'!$B$37:$H$37</c:f>
              <c:numCache>
                <c:formatCode>#,##0</c:formatCode>
                <c:ptCount val="7"/>
                <c:pt idx="0">
                  <c:v>98</c:v>
                </c:pt>
                <c:pt idx="1">
                  <c:v>95</c:v>
                </c:pt>
                <c:pt idx="2">
                  <c:v>126</c:v>
                </c:pt>
                <c:pt idx="3">
                  <c:v>143</c:v>
                </c:pt>
                <c:pt idx="4">
                  <c:v>143</c:v>
                </c:pt>
                <c:pt idx="5">
                  <c:v>139</c:v>
                </c:pt>
                <c:pt idx="6">
                  <c:v>137</c:v>
                </c:pt>
              </c:numCache>
            </c:numRef>
          </c:val>
          <c:smooth val="0"/>
          <c:extLst>
            <c:ext xmlns:c16="http://schemas.microsoft.com/office/drawing/2014/chart" uri="{C3380CC4-5D6E-409C-BE32-E72D297353CC}">
              <c16:uniqueId val="{00000007-44BD-4A2E-BA4C-04AA33C11F50}"/>
            </c:ext>
          </c:extLst>
        </c:ser>
        <c:ser>
          <c:idx val="5"/>
          <c:order val="4"/>
          <c:tx>
            <c:strRef>
              <c:f>'6.03 Graphique 1'!$A$42</c:f>
              <c:strCache>
                <c:ptCount val="1"/>
                <c:pt idx="0">
                  <c:v>Santé</c:v>
                </c:pt>
              </c:strCache>
            </c:strRef>
          </c:tx>
          <c:spPr>
            <a:ln>
              <a:solidFill>
                <a:schemeClr val="tx1">
                  <a:lumMod val="65000"/>
                  <a:lumOff val="35000"/>
                </a:schemeClr>
              </a:solidFill>
            </a:ln>
          </c:spPr>
          <c:marker>
            <c:symbol val="none"/>
          </c:marker>
          <c:dLbls>
            <c:dLbl>
              <c:idx val="6"/>
              <c:layout>
                <c:manualLayout>
                  <c:x val="-1.9949550543120594E-2"/>
                  <c:y val="-2.15926657552716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42-4F47-9BFF-D1D9CDE7B4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'6.03 Graphique 1'!$B$36:$H$36</c:f>
              <c:strCache>
                <c:ptCount val="7"/>
                <c:pt idx="0">
                  <c:v>2016
2017</c:v>
                </c:pt>
                <c:pt idx="1">
                  <c:v>2017
2018</c:v>
                </c:pt>
                <c:pt idx="2">
                  <c:v>2018
2019</c:v>
                </c:pt>
                <c:pt idx="3">
                  <c:v>2019
2020</c:v>
                </c:pt>
                <c:pt idx="4">
                  <c:v>2020
2021</c:v>
                </c:pt>
                <c:pt idx="5">
                  <c:v>2021
2022</c:v>
                </c:pt>
                <c:pt idx="6">
                  <c:v>2022
2023</c:v>
                </c:pt>
              </c:strCache>
            </c:strRef>
          </c:cat>
          <c:val>
            <c:numRef>
              <c:f>'6.03 Graphique 1'!$B$42:$H$42</c:f>
              <c:numCache>
                <c:formatCode>#,##0</c:formatCode>
                <c:ptCount val="7"/>
                <c:pt idx="0">
                  <c:v>140</c:v>
                </c:pt>
                <c:pt idx="1">
                  <c:v>134</c:v>
                </c:pt>
                <c:pt idx="2">
                  <c:v>140</c:v>
                </c:pt>
                <c:pt idx="3">
                  <c:v>219</c:v>
                </c:pt>
                <c:pt idx="4">
                  <c:v>219</c:v>
                </c:pt>
                <c:pt idx="5">
                  <c:v>186</c:v>
                </c:pt>
                <c:pt idx="6">
                  <c:v>187</c:v>
                </c:pt>
              </c:numCache>
            </c:numRef>
          </c:val>
          <c:smooth val="0"/>
          <c:extLst>
            <c:ext xmlns:c16="http://schemas.microsoft.com/office/drawing/2014/chart" uri="{C3380CC4-5D6E-409C-BE32-E72D297353CC}">
              <c16:uniqueId val="{00000009-44BD-4A2E-BA4C-04AA33C11F50}"/>
            </c:ext>
          </c:extLst>
        </c:ser>
        <c:ser>
          <c:idx val="4"/>
          <c:order val="5"/>
          <c:tx>
            <c:strRef>
              <c:f>'6.03 Graphique 1'!$A$41</c:f>
              <c:strCache>
                <c:ptCount val="1"/>
                <c:pt idx="0">
                  <c:v>Staps</c:v>
                </c:pt>
              </c:strCache>
            </c:strRef>
          </c:tx>
          <c:spPr>
            <a:ln>
              <a:solidFill>
                <a:srgbClr val="00B0F0"/>
              </a:solidFill>
            </a:ln>
          </c:spPr>
          <c:marker>
            <c:symbol val="none"/>
          </c:marker>
          <c:dLbls>
            <c:dLbl>
              <c:idx val="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42-4F47-9BFF-D1D9CDE7B4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'6.03 Graphique 1'!$B$36:$H$36</c:f>
              <c:strCache>
                <c:ptCount val="7"/>
                <c:pt idx="0">
                  <c:v>2016
2017</c:v>
                </c:pt>
                <c:pt idx="1">
                  <c:v>2017
2018</c:v>
                </c:pt>
                <c:pt idx="2">
                  <c:v>2018
2019</c:v>
                </c:pt>
                <c:pt idx="3">
                  <c:v>2019
2020</c:v>
                </c:pt>
                <c:pt idx="4">
                  <c:v>2020
2021</c:v>
                </c:pt>
                <c:pt idx="5">
                  <c:v>2021
2022</c:v>
                </c:pt>
                <c:pt idx="6">
                  <c:v>2022
2023</c:v>
                </c:pt>
              </c:strCache>
            </c:strRef>
          </c:cat>
          <c:val>
            <c:numRef>
              <c:f>'6.03 Graphique 1'!$B$41:$H$41</c:f>
              <c:numCache>
                <c:formatCode>#,##0</c:formatCode>
                <c:ptCount val="7"/>
                <c:pt idx="0">
                  <c:v>79</c:v>
                </c:pt>
                <c:pt idx="1">
                  <c:v>84</c:v>
                </c:pt>
                <c:pt idx="2">
                  <c:v>87</c:v>
                </c:pt>
                <c:pt idx="3">
                  <c:v>78</c:v>
                </c:pt>
                <c:pt idx="4">
                  <c:v>83</c:v>
                </c:pt>
                <c:pt idx="5">
                  <c:v>70</c:v>
                </c:pt>
                <c:pt idx="6">
                  <c:v>74</c:v>
                </c:pt>
              </c:numCache>
            </c:numRef>
          </c:val>
          <c:smooth val="0"/>
          <c:extLst>
            <c:ext xmlns:c16="http://schemas.microsoft.com/office/drawing/2014/chart" uri="{C3380CC4-5D6E-409C-BE32-E72D297353CC}">
              <c16:uniqueId val="{0000000B-44BD-4A2E-BA4C-04AA33C11F50}"/>
            </c:ext>
          </c:extLst>
        </c:ser>
        <c:ser>
          <c:idx val="6"/>
          <c:order val="6"/>
          <c:tx>
            <c:strRef>
              <c:f>'6.03 Graphique 1'!$A$43</c:f>
              <c:strCache>
                <c:ptCount val="1"/>
                <c:pt idx="0">
                  <c:v>IUT</c:v>
                </c:pt>
              </c:strCache>
            </c:strRef>
          </c:tx>
          <c:spPr>
            <a:effectLst/>
          </c:spPr>
          <c:marker>
            <c:symbol val="none"/>
          </c:marker>
          <c:dLbls>
            <c:dLbl>
              <c:idx val="6"/>
              <c:layout>
                <c:manualLayout>
                  <c:x val="-1.8460778114529397E-2"/>
                  <c:y val="1.85915090759478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42-4F47-9BFF-D1D9CDE7B4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'6.03 Graphique 1'!$B$36:$H$36</c:f>
              <c:strCache>
                <c:ptCount val="7"/>
                <c:pt idx="0">
                  <c:v>2016
2017</c:v>
                </c:pt>
                <c:pt idx="1">
                  <c:v>2017
2018</c:v>
                </c:pt>
                <c:pt idx="2">
                  <c:v>2018
2019</c:v>
                </c:pt>
                <c:pt idx="3">
                  <c:v>2019
2020</c:v>
                </c:pt>
                <c:pt idx="4">
                  <c:v>2020
2021</c:v>
                </c:pt>
                <c:pt idx="5">
                  <c:v>2021
2022</c:v>
                </c:pt>
                <c:pt idx="6">
                  <c:v>2022
2023</c:v>
                </c:pt>
              </c:strCache>
            </c:strRef>
          </c:cat>
          <c:val>
            <c:numRef>
              <c:f>'6.03 Graphique 1'!$B$43:$H$43</c:f>
              <c:numCache>
                <c:formatCode>#,##0</c:formatCode>
                <c:ptCount val="7"/>
                <c:pt idx="0">
                  <c:v>182</c:v>
                </c:pt>
                <c:pt idx="1">
                  <c:v>166</c:v>
                </c:pt>
                <c:pt idx="2">
                  <c:v>206</c:v>
                </c:pt>
                <c:pt idx="3">
                  <c:v>232</c:v>
                </c:pt>
                <c:pt idx="4">
                  <c:v>191</c:v>
                </c:pt>
                <c:pt idx="5">
                  <c:v>236</c:v>
                </c:pt>
                <c:pt idx="6">
                  <c:v>183</c:v>
                </c:pt>
              </c:numCache>
            </c:numRef>
          </c:val>
          <c:smooth val="0"/>
          <c:extLst>
            <c:ext xmlns:c16="http://schemas.microsoft.com/office/drawing/2014/chart" uri="{C3380CC4-5D6E-409C-BE32-E72D297353CC}">
              <c16:uniqueId val="{0000000D-44BD-4A2E-BA4C-04AA33C11F50}"/>
            </c:ext>
          </c:extLst>
        </c:ser>
        <c:dLbls>
          <c:showLegendKey val="0"/>
          <c:showVal val="0"/>
          <c:showCatName val="0"/>
          <c:showSerName val="0"/>
          <c:showPercent val="0"/>
          <c:showBubbleSize val="0"/>
        </c:dLbls>
        <c:smooth val="0"/>
        <c:axId val="650677016"/>
        <c:axId val="1"/>
      </c:lineChart>
      <c:catAx>
        <c:axId val="650677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fr-FR"/>
          </a:p>
        </c:txPr>
        <c:crossAx val="1"/>
        <c:crosses val="autoZero"/>
        <c:auto val="1"/>
        <c:lblAlgn val="ctr"/>
        <c:lblOffset val="100"/>
        <c:noMultiLvlLbl val="0"/>
      </c:catAx>
      <c:valAx>
        <c:axId val="1"/>
        <c:scaling>
          <c:orientation val="minMax"/>
        </c:scaling>
        <c:delete val="0"/>
        <c:axPos val="l"/>
        <c:numFmt formatCode="#,##0" sourceLinked="0"/>
        <c:majorTickMark val="none"/>
        <c:minorTickMark val="none"/>
        <c:tickLblPos val="nextTo"/>
        <c:spPr>
          <a:ln w="9525">
            <a:noFill/>
          </a:ln>
        </c:spPr>
        <c:txPr>
          <a:bodyPr rot="0" vert="horz"/>
          <a:lstStyle/>
          <a:p>
            <a:pPr>
              <a:defRPr/>
            </a:pPr>
            <a:endParaRPr lang="fr-FR"/>
          </a:p>
        </c:txPr>
        <c:crossAx val="650677016"/>
        <c:crosses val="autoZero"/>
        <c:crossBetween val="between"/>
      </c:valAx>
      <c:spPr>
        <a:noFill/>
        <a:ln w="25400">
          <a:noFill/>
        </a:ln>
      </c:spPr>
    </c:plotArea>
    <c:legend>
      <c:legendPos val="t"/>
      <c:layout>
        <c:manualLayout>
          <c:xMode val="edge"/>
          <c:yMode val="edge"/>
          <c:x val="5.0000035191135959E-2"/>
          <c:y val="0.11735330836454431"/>
          <c:w val="0.89999992961772812"/>
          <c:h val="3.7067641825670669E-2"/>
        </c:manualLayout>
      </c:layout>
      <c:overlay val="0"/>
    </c:legend>
    <c:plotVisOnly val="1"/>
    <c:dispBlanksAs val="gap"/>
    <c:showDLblsOverMax val="0"/>
  </c:chart>
  <c:spPr>
    <a:solidFill>
      <a:schemeClr val="bg1"/>
    </a:solidFill>
    <a:ln w="9525" cap="flat" cmpd="sng" algn="ctr">
      <a:noFill/>
      <a:round/>
    </a:ln>
    <a:effectLst/>
  </c:spPr>
  <c:txPr>
    <a:bodyPr/>
    <a:lstStyle/>
    <a:p>
      <a:pPr>
        <a:defRPr sz="800" b="0" i="0" u="none" strike="noStrike" baseline="0">
          <a:solidFill>
            <a:srgbClr val="000000"/>
          </a:solidFill>
          <a:latin typeface="Arial" panose="020B0604020202020204" pitchFamily="34" charset="0"/>
          <a:ea typeface="Calibri"/>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323852</xdr:colOff>
      <xdr:row>3</xdr:row>
      <xdr:rowOff>104775</xdr:rowOff>
    </xdr:from>
    <xdr:to>
      <xdr:col>10</xdr:col>
      <xdr:colOff>66676</xdr:colOff>
      <xdr:row>31</xdr:row>
      <xdr:rowOff>123825</xdr:rowOff>
    </xdr:to>
    <xdr:graphicFrame macro="">
      <xdr:nvGraphicFramePr>
        <xdr:cNvPr id="1048" name="Graphique 1">
          <a:extLst>
            <a:ext uri="{FF2B5EF4-FFF2-40B4-BE49-F238E27FC236}">
              <a16:creationId xmlns:a16="http://schemas.microsoft.com/office/drawing/2014/main" id="{00000000-0008-0000-0100-000018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0AA27FB-E8A0-4B6E-8AD5-58DFBBAD2C9F}" name="Tableau1" displayName="Tableau1" ref="A36:H44" totalsRowCount="1" headerRowDxfId="9" dataDxfId="7" totalsRowDxfId="8" dataCellStyle="Milliers">
  <autoFilter ref="A36:H43" xr:uid="{F822192F-CC36-493A-8326-0B13C2999CD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CA39566-9D56-48E8-9982-C80EADD8F2EF}" name="Disciplines" totalsRowLabel="Total" dataDxfId="18" totalsRowDxfId="17"/>
    <tableColumn id="2" xr3:uid="{D9CDDBB3-0857-4F60-8818-43673FB91421}" name="2016_x000a_2017" totalsRowFunction="sum" dataDxfId="6" totalsRowDxfId="16" dataCellStyle="Normal 2"/>
    <tableColumn id="3" xr3:uid="{373081F9-3B95-4091-9BA3-1EF92B6A276F}" name="2017_x000a_2018" totalsRowFunction="sum" dataDxfId="5" totalsRowDxfId="15" dataCellStyle="Normal 2"/>
    <tableColumn id="4" xr3:uid="{A1119624-AD1D-44D2-9E07-205D9D20C066}" name="2018_x000a_2019" totalsRowFunction="sum" dataDxfId="4" totalsRowDxfId="14" dataCellStyle="Normal 2"/>
    <tableColumn id="5" xr3:uid="{31F1D0B5-3360-460F-BEFA-FF8F8BBA3AC7}" name="2019_x000a_2020" totalsRowFunction="sum" dataDxfId="3" totalsRowDxfId="13" dataCellStyle="Normal 2"/>
    <tableColumn id="6" xr3:uid="{39830030-B882-4D4F-B183-509F113DEEB5}" name="2020_x000a_2021" totalsRowFunction="sum" dataDxfId="2" totalsRowDxfId="12" dataCellStyle="Normal 2"/>
    <tableColumn id="7" xr3:uid="{0F2D3B2F-AC70-46A8-83A6-C1DF695DAB83}" name="2021_x000a_2022" totalsRowFunction="sum" dataDxfId="1" totalsRowDxfId="11" dataCellStyle="Normal 2"/>
    <tableColumn id="8" xr3:uid="{EACA83B8-EDD4-457A-938B-5FB4367F5E3B}" name="2022_x000a_2023" totalsRowFunction="sum" dataDxfId="0" totalsRowDxfId="10" dataCellStyle="Normal 2"/>
  </tableColumns>
  <tableStyleInfo name="Style de tableau 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c-corse.fr/l-academie-en-chiffres-123583"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0"/>
  <dimension ref="A1:A40"/>
  <sheetViews>
    <sheetView showGridLines="0" tabSelected="1" zoomScaleNormal="100" zoomScaleSheetLayoutView="110" workbookViewId="0">
      <selection activeCell="C17" sqref="C17"/>
    </sheetView>
  </sheetViews>
  <sheetFormatPr baseColWidth="10" defaultRowHeight="12.75" x14ac:dyDescent="0.2"/>
  <cols>
    <col min="1" max="1" width="79.375" style="10" customWidth="1"/>
    <col min="2" max="16384" width="11" style="10"/>
  </cols>
  <sheetData>
    <row r="1" spans="1:1" x14ac:dyDescent="0.2">
      <c r="A1" s="8" t="s">
        <v>78</v>
      </c>
    </row>
    <row r="2" spans="1:1" x14ac:dyDescent="0.2">
      <c r="A2" s="16" t="s">
        <v>63</v>
      </c>
    </row>
    <row r="3" spans="1:1" x14ac:dyDescent="0.2">
      <c r="A3" s="17">
        <v>45303</v>
      </c>
    </row>
    <row r="4" spans="1:1" ht="20.25" thickBot="1" x14ac:dyDescent="0.35">
      <c r="A4" s="55" t="s">
        <v>64</v>
      </c>
    </row>
    <row r="5" spans="1:1" ht="13.5" thickTop="1" x14ac:dyDescent="0.2">
      <c r="A5" s="56"/>
    </row>
    <row r="6" spans="1:1" ht="25.5" x14ac:dyDescent="0.2">
      <c r="A6" s="18" t="s">
        <v>65</v>
      </c>
    </row>
    <row r="7" spans="1:1" ht="31.5" customHeight="1" x14ac:dyDescent="0.2">
      <c r="A7" s="57" t="s">
        <v>66</v>
      </c>
    </row>
    <row r="8" spans="1:1" ht="17.25" thickBot="1" x14ac:dyDescent="0.25">
      <c r="A8" s="72" t="s">
        <v>72</v>
      </c>
    </row>
    <row r="9" spans="1:1" ht="13.5" thickTop="1" x14ac:dyDescent="0.2">
      <c r="A9" s="9"/>
    </row>
    <row r="11" spans="1:1" x14ac:dyDescent="0.2">
      <c r="A11" s="9"/>
    </row>
    <row r="12" spans="1:1" ht="34.9" customHeight="1" x14ac:dyDescent="0.2"/>
    <row r="13" spans="1:1" ht="35.1" customHeight="1" x14ac:dyDescent="0.2">
      <c r="A13" s="73" t="s">
        <v>46</v>
      </c>
    </row>
    <row r="14" spans="1:1" ht="22.5" x14ac:dyDescent="0.2">
      <c r="A14" s="79" t="s">
        <v>59</v>
      </c>
    </row>
    <row r="15" spans="1:1" ht="22.5" x14ac:dyDescent="0.2">
      <c r="A15" s="79" t="s">
        <v>60</v>
      </c>
    </row>
    <row r="16" spans="1:1" ht="22.5" x14ac:dyDescent="0.2">
      <c r="A16" s="79" t="s">
        <v>75</v>
      </c>
    </row>
    <row r="17" spans="1:1" x14ac:dyDescent="0.2">
      <c r="A17" s="11"/>
    </row>
    <row r="18" spans="1:1" x14ac:dyDescent="0.2">
      <c r="A18" s="11"/>
    </row>
    <row r="19" spans="1:1" x14ac:dyDescent="0.2">
      <c r="A19" s="11"/>
    </row>
    <row r="20" spans="1:1" x14ac:dyDescent="0.2">
      <c r="A20" s="11"/>
    </row>
    <row r="21" spans="1:1" x14ac:dyDescent="0.2">
      <c r="A21" s="11"/>
    </row>
    <row r="22" spans="1:1" ht="35.1" customHeight="1" x14ac:dyDescent="0.2">
      <c r="A22" s="74" t="s">
        <v>47</v>
      </c>
    </row>
    <row r="23" spans="1:1" x14ac:dyDescent="0.2">
      <c r="A23" s="75" t="s">
        <v>79</v>
      </c>
    </row>
    <row r="24" spans="1:1" ht="33.75" x14ac:dyDescent="0.2">
      <c r="A24" s="75" t="s">
        <v>80</v>
      </c>
    </row>
    <row r="25" spans="1:1" x14ac:dyDescent="0.2">
      <c r="A25" s="75"/>
    </row>
    <row r="26" spans="1:1" x14ac:dyDescent="0.2">
      <c r="A26" s="76" t="s">
        <v>48</v>
      </c>
    </row>
    <row r="27" spans="1:1" x14ac:dyDescent="0.2">
      <c r="A27" s="12" t="s">
        <v>49</v>
      </c>
    </row>
    <row r="28" spans="1:1" x14ac:dyDescent="0.2">
      <c r="A28" s="12" t="s">
        <v>50</v>
      </c>
    </row>
    <row r="29" spans="1:1" x14ac:dyDescent="0.2">
      <c r="A29" s="12"/>
    </row>
    <row r="30" spans="1:1" x14ac:dyDescent="0.2">
      <c r="A30" s="77" t="s">
        <v>51</v>
      </c>
    </row>
    <row r="31" spans="1:1" x14ac:dyDescent="0.2">
      <c r="A31" s="78" t="s">
        <v>52</v>
      </c>
    </row>
    <row r="33" spans="1:1" ht="22.5" x14ac:dyDescent="0.2">
      <c r="A33" s="13" t="s">
        <v>53</v>
      </c>
    </row>
    <row r="34" spans="1:1" x14ac:dyDescent="0.2">
      <c r="A34" s="14"/>
    </row>
    <row r="35" spans="1:1" x14ac:dyDescent="0.2">
      <c r="A35" s="74" t="s">
        <v>54</v>
      </c>
    </row>
    <row r="36" spans="1:1" x14ac:dyDescent="0.2">
      <c r="A36" s="14"/>
    </row>
    <row r="37" spans="1:1" x14ac:dyDescent="0.2">
      <c r="A37" s="14" t="s">
        <v>55</v>
      </c>
    </row>
    <row r="38" spans="1:1" x14ac:dyDescent="0.2">
      <c r="A38" s="14" t="s">
        <v>56</v>
      </c>
    </row>
    <row r="39" spans="1:1" x14ac:dyDescent="0.2">
      <c r="A39" s="14" t="s">
        <v>57</v>
      </c>
    </row>
    <row r="40" spans="1:1" x14ac:dyDescent="0.2">
      <c r="A40" s="14" t="s">
        <v>58</v>
      </c>
    </row>
  </sheetData>
  <hyperlinks>
    <hyperlink ref="A7" r:id="rId1" xr:uid="{00000000-0004-0000-0000-000000000000}"/>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L60"/>
  <sheetViews>
    <sheetView showGridLines="0" topLeftCell="A10" zoomScaleNormal="100" workbookViewId="0">
      <selection activeCell="L48" sqref="L48"/>
    </sheetView>
  </sheetViews>
  <sheetFormatPr baseColWidth="10" defaultRowHeight="14.25" x14ac:dyDescent="0.25"/>
  <cols>
    <col min="1" max="1" width="27.625" style="68" customWidth="1"/>
    <col min="2" max="5" width="9.125" style="68" customWidth="1"/>
    <col min="6" max="7" width="8.5" style="68" customWidth="1"/>
    <col min="8" max="8" width="8.75" style="68" customWidth="1"/>
    <col min="9" max="9" width="11" style="68"/>
    <col min="10" max="10" width="14.375" style="68" bestFit="1" customWidth="1"/>
    <col min="11" max="16384" width="11" style="68"/>
  </cols>
  <sheetData>
    <row r="1" spans="1:6" ht="17.25" thickBot="1" x14ac:dyDescent="0.3">
      <c r="A1" s="80" t="str">
        <f>'6.03 Notice'!A8</f>
        <v xml:space="preserve">6.03 Les nouveaux entrants à l'université </v>
      </c>
    </row>
    <row r="2" spans="1:6" ht="16.5" thickTop="1" x14ac:dyDescent="0.25">
      <c r="A2" s="1"/>
    </row>
    <row r="3" spans="1:6" ht="15" x14ac:dyDescent="0.25">
      <c r="A3" s="81" t="str">
        <f>'6.03 Notice'!A14</f>
        <v>[1] Évolution des nouveaux entrants à l'université par discipline, périmètre universitaire strict, hors inscriptions simultanées université-CPGE</v>
      </c>
      <c r="B3" s="31"/>
      <c r="C3" s="31"/>
      <c r="D3" s="31"/>
      <c r="E3" s="31"/>
      <c r="F3" s="31"/>
    </row>
    <row r="4" spans="1:6" x14ac:dyDescent="0.25">
      <c r="A4" s="31"/>
      <c r="B4" s="31"/>
      <c r="C4" s="31"/>
      <c r="D4" s="31"/>
      <c r="E4" s="31"/>
      <c r="F4" s="31"/>
    </row>
    <row r="5" spans="1:6" x14ac:dyDescent="0.25">
      <c r="A5" s="32"/>
    </row>
    <row r="6" spans="1:6" x14ac:dyDescent="0.25">
      <c r="A6" s="32"/>
    </row>
    <row r="7" spans="1:6" x14ac:dyDescent="0.25">
      <c r="A7" s="32"/>
    </row>
    <row r="8" spans="1:6" x14ac:dyDescent="0.25">
      <c r="A8" s="32"/>
    </row>
    <row r="9" spans="1:6" x14ac:dyDescent="0.25">
      <c r="A9" s="32"/>
    </row>
    <row r="10" spans="1:6" x14ac:dyDescent="0.25">
      <c r="A10" s="32"/>
    </row>
    <row r="11" spans="1:6" x14ac:dyDescent="0.25">
      <c r="A11" s="32"/>
    </row>
    <row r="12" spans="1:6" x14ac:dyDescent="0.25">
      <c r="A12" s="32"/>
    </row>
    <row r="13" spans="1:6" x14ac:dyDescent="0.25">
      <c r="A13" s="32"/>
    </row>
    <row r="14" spans="1:6" x14ac:dyDescent="0.25">
      <c r="A14" s="32"/>
    </row>
    <row r="15" spans="1:6" x14ac:dyDescent="0.25">
      <c r="A15" s="32"/>
    </row>
    <row r="16" spans="1:6" x14ac:dyDescent="0.25">
      <c r="A16" s="32"/>
    </row>
    <row r="17" spans="1:1" x14ac:dyDescent="0.25">
      <c r="A17" s="32"/>
    </row>
    <row r="18" spans="1:1" x14ac:dyDescent="0.25">
      <c r="A18" s="32"/>
    </row>
    <row r="19" spans="1:1" x14ac:dyDescent="0.25">
      <c r="A19" s="32"/>
    </row>
    <row r="20" spans="1:1" x14ac:dyDescent="0.25">
      <c r="A20" s="32"/>
    </row>
    <row r="21" spans="1:1" x14ac:dyDescent="0.25">
      <c r="A21" s="32"/>
    </row>
    <row r="22" spans="1:1" x14ac:dyDescent="0.25">
      <c r="A22" s="32"/>
    </row>
    <row r="23" spans="1:1" x14ac:dyDescent="0.25">
      <c r="A23" s="32"/>
    </row>
    <row r="24" spans="1:1" x14ac:dyDescent="0.25">
      <c r="A24" s="32"/>
    </row>
    <row r="25" spans="1:1" x14ac:dyDescent="0.25">
      <c r="A25" s="32"/>
    </row>
    <row r="26" spans="1:1" x14ac:dyDescent="0.25">
      <c r="A26" s="32"/>
    </row>
    <row r="27" spans="1:1" x14ac:dyDescent="0.25">
      <c r="A27" s="32"/>
    </row>
    <row r="28" spans="1:1" x14ac:dyDescent="0.25">
      <c r="A28" s="32"/>
    </row>
    <row r="29" spans="1:1" x14ac:dyDescent="0.25">
      <c r="A29" s="32"/>
    </row>
    <row r="30" spans="1:1" x14ac:dyDescent="0.25">
      <c r="A30" s="32"/>
    </row>
    <row r="31" spans="1:1" x14ac:dyDescent="0.25">
      <c r="A31" s="32"/>
    </row>
    <row r="32" spans="1:1" x14ac:dyDescent="0.25">
      <c r="A32" s="32"/>
    </row>
    <row r="33" spans="1:10" x14ac:dyDescent="0.25">
      <c r="A33" s="45" t="s">
        <v>61</v>
      </c>
      <c r="B33" s="45"/>
      <c r="C33" s="45"/>
    </row>
    <row r="34" spans="1:10" x14ac:dyDescent="0.25">
      <c r="A34" s="34" t="s">
        <v>34</v>
      </c>
      <c r="H34" s="33" t="s">
        <v>73</v>
      </c>
    </row>
    <row r="35" spans="1:10" ht="15" customHeight="1" x14ac:dyDescent="0.25">
      <c r="A35" s="71"/>
      <c r="B35" s="71"/>
      <c r="C35" s="71"/>
      <c r="D35" s="71"/>
      <c r="E35" s="71"/>
      <c r="F35" s="71"/>
      <c r="G35" s="71"/>
      <c r="J35" s="69"/>
    </row>
    <row r="36" spans="1:10" ht="22.5" x14ac:dyDescent="0.25">
      <c r="A36" s="82" t="s">
        <v>23</v>
      </c>
      <c r="B36" s="83" t="s">
        <v>25</v>
      </c>
      <c r="C36" s="83" t="s">
        <v>26</v>
      </c>
      <c r="D36" s="83" t="s">
        <v>27</v>
      </c>
      <c r="E36" s="83" t="s">
        <v>81</v>
      </c>
      <c r="F36" s="83" t="s">
        <v>35</v>
      </c>
      <c r="G36" s="83" t="s">
        <v>36</v>
      </c>
      <c r="H36" s="83" t="s">
        <v>74</v>
      </c>
      <c r="I36" s="71"/>
      <c r="J36" s="69"/>
    </row>
    <row r="37" spans="1:10" ht="15" customHeight="1" x14ac:dyDescent="0.25">
      <c r="A37" s="40" t="s">
        <v>0</v>
      </c>
      <c r="B37" s="84">
        <v>98</v>
      </c>
      <c r="C37" s="84">
        <v>95</v>
      </c>
      <c r="D37" s="84">
        <v>126</v>
      </c>
      <c r="E37" s="84">
        <v>143</v>
      </c>
      <c r="F37" s="84">
        <v>143</v>
      </c>
      <c r="G37" s="84">
        <v>139</v>
      </c>
      <c r="H37" s="84">
        <v>137</v>
      </c>
      <c r="J37" s="69"/>
    </row>
    <row r="38" spans="1:10" x14ac:dyDescent="0.25">
      <c r="A38" s="40" t="s">
        <v>37</v>
      </c>
      <c r="B38" s="84">
        <v>60</v>
      </c>
      <c r="C38" s="84">
        <v>63</v>
      </c>
      <c r="D38" s="84">
        <v>51</v>
      </c>
      <c r="E38" s="84">
        <v>60</v>
      </c>
      <c r="F38" s="84">
        <v>63</v>
      </c>
      <c r="G38" s="84">
        <v>57</v>
      </c>
      <c r="H38" s="84">
        <v>59</v>
      </c>
      <c r="J38" s="69"/>
    </row>
    <row r="39" spans="1:10" x14ac:dyDescent="0.25">
      <c r="A39" s="40" t="s">
        <v>31</v>
      </c>
      <c r="B39" s="84">
        <v>319</v>
      </c>
      <c r="C39" s="84">
        <v>360</v>
      </c>
      <c r="D39" s="84">
        <v>294</v>
      </c>
      <c r="E39" s="84">
        <v>267</v>
      </c>
      <c r="F39" s="84">
        <v>332</v>
      </c>
      <c r="G39" s="84">
        <v>332</v>
      </c>
      <c r="H39" s="84">
        <f>36+71+141+26</f>
        <v>274</v>
      </c>
      <c r="J39" s="69"/>
    </row>
    <row r="40" spans="1:10" x14ac:dyDescent="0.25">
      <c r="A40" s="40" t="s">
        <v>32</v>
      </c>
      <c r="B40" s="84">
        <v>136</v>
      </c>
      <c r="C40" s="84">
        <v>103</v>
      </c>
      <c r="D40" s="84">
        <v>159</v>
      </c>
      <c r="E40" s="84">
        <v>145</v>
      </c>
      <c r="F40" s="84">
        <v>156</v>
      </c>
      <c r="G40" s="84">
        <v>160</v>
      </c>
      <c r="H40" s="84">
        <f>73+66</f>
        <v>139</v>
      </c>
      <c r="J40" s="69"/>
    </row>
    <row r="41" spans="1:10" x14ac:dyDescent="0.25">
      <c r="A41" s="40" t="s">
        <v>21</v>
      </c>
      <c r="B41" s="84">
        <v>79</v>
      </c>
      <c r="C41" s="84">
        <v>84</v>
      </c>
      <c r="D41" s="84">
        <v>87</v>
      </c>
      <c r="E41" s="84">
        <v>78</v>
      </c>
      <c r="F41" s="84">
        <v>83</v>
      </c>
      <c r="G41" s="84">
        <v>70</v>
      </c>
      <c r="H41" s="84">
        <v>74</v>
      </c>
      <c r="J41" s="69"/>
    </row>
    <row r="42" spans="1:10" x14ac:dyDescent="0.25">
      <c r="A42" s="40" t="s">
        <v>33</v>
      </c>
      <c r="B42" s="84">
        <v>140</v>
      </c>
      <c r="C42" s="84">
        <v>134</v>
      </c>
      <c r="D42" s="84">
        <v>140</v>
      </c>
      <c r="E42" s="84">
        <v>219</v>
      </c>
      <c r="F42" s="84">
        <v>219</v>
      </c>
      <c r="G42" s="84">
        <v>186</v>
      </c>
      <c r="H42" s="84">
        <f>70+117</f>
        <v>187</v>
      </c>
      <c r="J42" s="69"/>
    </row>
    <row r="43" spans="1:10" x14ac:dyDescent="0.25">
      <c r="A43" s="40" t="s">
        <v>62</v>
      </c>
      <c r="B43" s="84">
        <v>182</v>
      </c>
      <c r="C43" s="84">
        <v>166</v>
      </c>
      <c r="D43" s="84">
        <v>206</v>
      </c>
      <c r="E43" s="84">
        <v>232</v>
      </c>
      <c r="F43" s="84">
        <v>191</v>
      </c>
      <c r="G43" s="84">
        <v>236</v>
      </c>
      <c r="H43" s="84">
        <v>183</v>
      </c>
      <c r="J43" s="69"/>
    </row>
    <row r="44" spans="1:10" x14ac:dyDescent="0.25">
      <c r="A44" s="40" t="s">
        <v>5</v>
      </c>
      <c r="B44" s="84">
        <f>SUBTOTAL(109,Tableau1[2016
2017])</f>
        <v>1014</v>
      </c>
      <c r="C44" s="84">
        <f>SUBTOTAL(109,Tableau1[2017
2018])</f>
        <v>1005</v>
      </c>
      <c r="D44" s="84">
        <f>SUBTOTAL(109,Tableau1[2018
2019])</f>
        <v>1063</v>
      </c>
      <c r="E44" s="84">
        <f>SUBTOTAL(109,Tableau1[2019
2020])</f>
        <v>1144</v>
      </c>
      <c r="F44" s="84">
        <f>SUBTOTAL(109,Tableau1[2020
2021])</f>
        <v>1187</v>
      </c>
      <c r="G44" s="84">
        <f>SUBTOTAL(109,Tableau1[2021
2022])</f>
        <v>1180</v>
      </c>
      <c r="H44" s="84">
        <f>SUBTOTAL(109,Tableau1[2022
2023])</f>
        <v>1053</v>
      </c>
      <c r="J44" s="69"/>
    </row>
    <row r="45" spans="1:10" x14ac:dyDescent="0.25">
      <c r="J45" s="69"/>
    </row>
    <row r="46" spans="1:10" x14ac:dyDescent="0.25">
      <c r="J46" s="69"/>
    </row>
    <row r="47" spans="1:10" x14ac:dyDescent="0.25">
      <c r="J47" s="69"/>
    </row>
    <row r="48" spans="1:10" x14ac:dyDescent="0.25">
      <c r="J48" s="69"/>
    </row>
    <row r="49" spans="10:12" x14ac:dyDescent="0.25">
      <c r="J49" s="69"/>
      <c r="K49" s="6"/>
    </row>
    <row r="50" spans="10:12" x14ac:dyDescent="0.25">
      <c r="J50" s="69"/>
      <c r="K50" s="6"/>
    </row>
    <row r="51" spans="10:12" x14ac:dyDescent="0.25">
      <c r="J51" s="69"/>
      <c r="K51" s="6"/>
      <c r="L51" s="70"/>
    </row>
    <row r="52" spans="10:12" x14ac:dyDescent="0.25">
      <c r="J52" s="69"/>
    </row>
    <row r="53" spans="10:12" x14ac:dyDescent="0.25">
      <c r="J53" s="69"/>
    </row>
    <row r="54" spans="10:12" x14ac:dyDescent="0.25">
      <c r="J54" s="69"/>
    </row>
    <row r="55" spans="10:12" x14ac:dyDescent="0.25">
      <c r="J55" s="69"/>
    </row>
    <row r="56" spans="10:12" x14ac:dyDescent="0.25">
      <c r="J56" s="69"/>
    </row>
    <row r="57" spans="10:12" ht="25.5" customHeight="1" x14ac:dyDescent="0.25">
      <c r="J57" s="69"/>
    </row>
    <row r="58" spans="10:12" x14ac:dyDescent="0.25">
      <c r="J58" s="69"/>
    </row>
    <row r="59" spans="10:12" ht="27.75" customHeight="1" x14ac:dyDescent="0.25">
      <c r="J59" s="69"/>
      <c r="K59" s="69"/>
    </row>
    <row r="60" spans="10:12" ht="25.5" customHeight="1" x14ac:dyDescent="0.25">
      <c r="J60" s="69"/>
    </row>
  </sheetData>
  <mergeCells count="1">
    <mergeCell ref="A33:C33"/>
  </mergeCells>
  <pageMargins left="0.25" right="0.25" top="0.75" bottom="0.75" header="0.3" footer="0.3"/>
  <pageSetup paperSize="9" scale="92" fitToWidth="0" orientation="landscape"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1"/>
  <sheetViews>
    <sheetView showGridLines="0" workbookViewId="0">
      <selection activeCell="A11" sqref="A11"/>
    </sheetView>
  </sheetViews>
  <sheetFormatPr baseColWidth="10" defaultRowHeight="14.25" x14ac:dyDescent="0.25"/>
  <cols>
    <col min="1" max="1" width="27.625" style="68" customWidth="1"/>
    <col min="2" max="4" width="10.625" style="68" customWidth="1"/>
    <col min="5" max="5" width="13" style="68" customWidth="1"/>
    <col min="6" max="9" width="10.625" style="68" customWidth="1"/>
    <col min="10" max="10" width="14.375" style="68" bestFit="1" customWidth="1"/>
    <col min="11" max="16384" width="11" style="68"/>
  </cols>
  <sheetData>
    <row r="1" spans="1:12" ht="17.25" thickBot="1" x14ac:dyDescent="0.3">
      <c r="A1" s="80" t="str">
        <f>'6.03 Notice'!A8</f>
        <v xml:space="preserve">6.03 Les nouveaux entrants à l'université </v>
      </c>
    </row>
    <row r="2" spans="1:12" ht="16.5" thickTop="1" x14ac:dyDescent="0.25">
      <c r="A2" s="1"/>
    </row>
    <row r="3" spans="1:12" ht="16.5" customHeight="1" x14ac:dyDescent="0.25">
      <c r="A3" s="81" t="str">
        <f>'6.03 Notice'!A15</f>
        <v>[2] Évolution des nouveaux entrants à l'université par discipline, périmètre universitaire strict, hors inscriptions simultanées université-CPGE</v>
      </c>
      <c r="B3" s="32"/>
      <c r="C3" s="32"/>
      <c r="D3" s="32"/>
      <c r="E3" s="32"/>
      <c r="F3" s="32"/>
      <c r="G3" s="32"/>
      <c r="H3" s="32"/>
      <c r="I3" s="32"/>
    </row>
    <row r="5" spans="1:12" ht="33.75" x14ac:dyDescent="0.25">
      <c r="A5" s="35" t="s">
        <v>23</v>
      </c>
      <c r="B5" s="36" t="s">
        <v>67</v>
      </c>
      <c r="C5" s="36" t="s">
        <v>68</v>
      </c>
      <c r="D5" s="36" t="s">
        <v>69</v>
      </c>
      <c r="E5" s="36" t="s">
        <v>82</v>
      </c>
      <c r="F5" s="36" t="s">
        <v>70</v>
      </c>
      <c r="G5" s="36" t="s">
        <v>71</v>
      </c>
      <c r="H5" s="36" t="s">
        <v>76</v>
      </c>
      <c r="I5" s="37" t="s">
        <v>44</v>
      </c>
    </row>
    <row r="6" spans="1:12" x14ac:dyDescent="0.25">
      <c r="A6" s="85" t="s">
        <v>0</v>
      </c>
      <c r="B6" s="86">
        <v>98</v>
      </c>
      <c r="C6" s="86">
        <v>95</v>
      </c>
      <c r="D6" s="86">
        <v>126</v>
      </c>
      <c r="E6" s="86">
        <v>143</v>
      </c>
      <c r="F6" s="86">
        <v>143</v>
      </c>
      <c r="G6" s="86">
        <v>139</v>
      </c>
      <c r="H6" s="86">
        <v>137</v>
      </c>
      <c r="I6" s="87">
        <f>(+H6-G6)/H6*100</f>
        <v>-1.4598540145985401</v>
      </c>
      <c r="J6" s="69"/>
      <c r="K6" s="69"/>
    </row>
    <row r="7" spans="1:12" x14ac:dyDescent="0.25">
      <c r="A7" s="5" t="s">
        <v>6</v>
      </c>
      <c r="B7" s="6">
        <v>60</v>
      </c>
      <c r="C7" s="6">
        <v>63</v>
      </c>
      <c r="D7" s="6">
        <v>51</v>
      </c>
      <c r="E7" s="6">
        <v>60</v>
      </c>
      <c r="F7" s="6">
        <v>63</v>
      </c>
      <c r="G7" s="6">
        <v>57</v>
      </c>
      <c r="H7" s="6">
        <v>59</v>
      </c>
      <c r="I7" s="7">
        <f>(+H7-G7)/H7*100</f>
        <v>3.3898305084745761</v>
      </c>
      <c r="J7" s="69"/>
      <c r="K7" s="69"/>
    </row>
    <row r="8" spans="1:12" x14ac:dyDescent="0.25">
      <c r="A8" s="85" t="s">
        <v>28</v>
      </c>
      <c r="B8" s="86">
        <f>SUM(B7:B7)</f>
        <v>60</v>
      </c>
      <c r="C8" s="86">
        <f>SUM(C7:C7)</f>
        <v>63</v>
      </c>
      <c r="D8" s="86">
        <f>SUM(D7:D7)</f>
        <v>51</v>
      </c>
      <c r="E8" s="86">
        <f>SUM(E7:E7)</f>
        <v>60</v>
      </c>
      <c r="F8" s="86">
        <f>SUM(F7:F7)</f>
        <v>63</v>
      </c>
      <c r="G8" s="86">
        <f>SUM(G7:G7)</f>
        <v>57</v>
      </c>
      <c r="H8" s="86">
        <f>SUM(H7:H7)</f>
        <v>59</v>
      </c>
      <c r="I8" s="21">
        <f t="shared" ref="I8:I15" si="0">(+H8-G8)/H8*100</f>
        <v>3.3898305084745761</v>
      </c>
      <c r="J8" s="69"/>
      <c r="K8" s="69"/>
    </row>
    <row r="9" spans="1:12" x14ac:dyDescent="0.25">
      <c r="A9" s="5" t="s">
        <v>19</v>
      </c>
      <c r="B9" s="6">
        <v>69</v>
      </c>
      <c r="C9" s="6">
        <v>69</v>
      </c>
      <c r="D9" s="6">
        <v>46</v>
      </c>
      <c r="E9" s="6">
        <v>49</v>
      </c>
      <c r="F9" s="6">
        <v>63</v>
      </c>
      <c r="G9" s="6">
        <v>65</v>
      </c>
      <c r="H9" s="6">
        <v>36</v>
      </c>
      <c r="I9" s="7">
        <f t="shared" si="0"/>
        <v>-80.555555555555557</v>
      </c>
      <c r="J9" s="69"/>
      <c r="K9" s="69"/>
    </row>
    <row r="10" spans="1:12" x14ac:dyDescent="0.25">
      <c r="A10" s="5" t="s">
        <v>7</v>
      </c>
      <c r="B10" s="6">
        <v>105</v>
      </c>
      <c r="C10" s="6">
        <v>106</v>
      </c>
      <c r="D10" s="6">
        <v>94</v>
      </c>
      <c r="E10" s="6">
        <v>68</v>
      </c>
      <c r="F10" s="6">
        <v>81</v>
      </c>
      <c r="G10" s="6">
        <v>69</v>
      </c>
      <c r="H10" s="6">
        <v>71</v>
      </c>
      <c r="I10" s="7">
        <f t="shared" si="0"/>
        <v>2.8169014084507045</v>
      </c>
      <c r="J10" s="69"/>
      <c r="K10" s="69"/>
    </row>
    <row r="11" spans="1:12" x14ac:dyDescent="0.25">
      <c r="A11" s="5" t="s">
        <v>20</v>
      </c>
      <c r="B11" s="6">
        <v>145</v>
      </c>
      <c r="C11" s="6">
        <v>185</v>
      </c>
      <c r="D11" s="6">
        <v>138</v>
      </c>
      <c r="E11" s="6">
        <v>135</v>
      </c>
      <c r="F11" s="6">
        <v>172</v>
      </c>
      <c r="G11" s="6">
        <v>154</v>
      </c>
      <c r="H11" s="6">
        <v>141</v>
      </c>
      <c r="I11" s="7">
        <f t="shared" si="0"/>
        <v>-9.2198581560283674</v>
      </c>
      <c r="J11" s="69"/>
      <c r="K11" s="69"/>
    </row>
    <row r="12" spans="1:12" x14ac:dyDescent="0.25">
      <c r="A12" s="5" t="s">
        <v>40</v>
      </c>
      <c r="B12" s="6"/>
      <c r="C12" s="6"/>
      <c r="D12" s="6">
        <v>16</v>
      </c>
      <c r="E12" s="6">
        <v>15</v>
      </c>
      <c r="F12" s="6">
        <v>16</v>
      </c>
      <c r="G12" s="6">
        <v>44</v>
      </c>
      <c r="H12" s="6">
        <v>26</v>
      </c>
      <c r="I12" s="7">
        <f t="shared" si="0"/>
        <v>-69.230769230769226</v>
      </c>
      <c r="J12" s="69"/>
      <c r="K12" s="69"/>
      <c r="L12" s="69"/>
    </row>
    <row r="13" spans="1:12" x14ac:dyDescent="0.25">
      <c r="A13" s="85" t="s">
        <v>2</v>
      </c>
      <c r="B13" s="86">
        <f t="shared" ref="B13:C13" si="1">SUM(B9:B12)</f>
        <v>319</v>
      </c>
      <c r="C13" s="86">
        <f t="shared" si="1"/>
        <v>360</v>
      </c>
      <c r="D13" s="86">
        <f t="shared" ref="D13" si="2">SUM(D9:D12)</f>
        <v>294</v>
      </c>
      <c r="E13" s="86">
        <f t="shared" ref="E13:F13" si="3">SUM(E9:E12)</f>
        <v>267</v>
      </c>
      <c r="F13" s="86">
        <f t="shared" si="3"/>
        <v>332</v>
      </c>
      <c r="G13" s="86">
        <f t="shared" ref="G13:H13" si="4">SUM(G9:G12)</f>
        <v>332</v>
      </c>
      <c r="H13" s="86">
        <f t="shared" si="4"/>
        <v>274</v>
      </c>
      <c r="I13" s="87">
        <f t="shared" si="0"/>
        <v>-21.167883211678831</v>
      </c>
      <c r="J13" s="69"/>
      <c r="K13" s="69"/>
    </row>
    <row r="14" spans="1:12" x14ac:dyDescent="0.25">
      <c r="A14" s="5" t="s">
        <v>24</v>
      </c>
      <c r="B14" s="6">
        <v>85</v>
      </c>
      <c r="C14" s="6">
        <v>71</v>
      </c>
      <c r="D14" s="6">
        <v>93</v>
      </c>
      <c r="E14" s="6">
        <v>93</v>
      </c>
      <c r="F14" s="6">
        <v>82</v>
      </c>
      <c r="G14" s="6">
        <v>78</v>
      </c>
      <c r="H14" s="6">
        <v>66</v>
      </c>
      <c r="I14" s="7">
        <f t="shared" si="0"/>
        <v>-18.181818181818183</v>
      </c>
      <c r="J14" s="69"/>
      <c r="K14" s="69"/>
    </row>
    <row r="15" spans="1:12" ht="22.5" x14ac:dyDescent="0.25">
      <c r="A15" s="5" t="s">
        <v>39</v>
      </c>
      <c r="B15" s="6">
        <v>51</v>
      </c>
      <c r="C15" s="6">
        <v>32</v>
      </c>
      <c r="D15" s="6">
        <v>66</v>
      </c>
      <c r="E15" s="6">
        <v>52</v>
      </c>
      <c r="F15" s="6">
        <v>74</v>
      </c>
      <c r="G15" s="6">
        <v>82</v>
      </c>
      <c r="H15" s="6">
        <v>73</v>
      </c>
      <c r="I15" s="7">
        <f t="shared" si="0"/>
        <v>-12.328767123287671</v>
      </c>
      <c r="J15" s="69"/>
      <c r="K15" s="69"/>
    </row>
    <row r="16" spans="1:12" x14ac:dyDescent="0.25">
      <c r="A16" s="5" t="s">
        <v>29</v>
      </c>
      <c r="B16" s="6"/>
      <c r="C16" s="6"/>
      <c r="D16" s="6"/>
      <c r="E16" s="6"/>
      <c r="F16" s="6"/>
      <c r="G16" s="6"/>
      <c r="H16" s="6"/>
      <c r="I16" s="7"/>
      <c r="J16" s="69"/>
      <c r="K16" s="69"/>
    </row>
    <row r="17" spans="1:12" x14ac:dyDescent="0.25">
      <c r="A17" s="85" t="s">
        <v>3</v>
      </c>
      <c r="B17" s="86">
        <f t="shared" ref="B17" si="5">SUM(B14:B16)</f>
        <v>136</v>
      </c>
      <c r="C17" s="86">
        <f t="shared" ref="C17" si="6">SUM(C14:C16)</f>
        <v>103</v>
      </c>
      <c r="D17" s="86">
        <f t="shared" ref="D17" si="7">SUM(D14:D16)</f>
        <v>159</v>
      </c>
      <c r="E17" s="86">
        <f t="shared" ref="E17" si="8">SUM(E14:E16)</f>
        <v>145</v>
      </c>
      <c r="F17" s="86">
        <f t="shared" ref="F17" si="9">SUM(F14:F16)</f>
        <v>156</v>
      </c>
      <c r="G17" s="86">
        <f t="shared" ref="G17:H17" si="10">SUM(G14:G16)</f>
        <v>160</v>
      </c>
      <c r="H17" s="86">
        <f t="shared" si="10"/>
        <v>139</v>
      </c>
      <c r="I17" s="21">
        <f t="shared" ref="I17:I25" si="11">(+H17-G17)/H17*100</f>
        <v>-15.107913669064748</v>
      </c>
      <c r="J17" s="69"/>
      <c r="K17" s="69"/>
    </row>
    <row r="18" spans="1:12" x14ac:dyDescent="0.25">
      <c r="A18" s="85" t="s">
        <v>21</v>
      </c>
      <c r="B18" s="86">
        <v>79</v>
      </c>
      <c r="C18" s="86">
        <v>84</v>
      </c>
      <c r="D18" s="86">
        <v>87</v>
      </c>
      <c r="E18" s="86">
        <v>78</v>
      </c>
      <c r="F18" s="86">
        <v>83</v>
      </c>
      <c r="G18" s="86">
        <v>70</v>
      </c>
      <c r="H18" s="86">
        <v>74</v>
      </c>
      <c r="I18" s="87">
        <f t="shared" si="11"/>
        <v>5.4054054054054053</v>
      </c>
      <c r="J18" s="69"/>
      <c r="K18" s="69"/>
    </row>
    <row r="19" spans="1:12" x14ac:dyDescent="0.25">
      <c r="A19" s="5" t="s">
        <v>38</v>
      </c>
      <c r="B19" s="6">
        <v>140</v>
      </c>
      <c r="C19" s="6">
        <v>134</v>
      </c>
      <c r="D19" s="6">
        <v>140</v>
      </c>
      <c r="E19" s="6">
        <v>144</v>
      </c>
      <c r="F19" s="6">
        <v>144</v>
      </c>
      <c r="G19" s="6">
        <v>125</v>
      </c>
      <c r="H19" s="6">
        <v>117</v>
      </c>
      <c r="I19" s="7">
        <f t="shared" si="11"/>
        <v>-6.8376068376068382</v>
      </c>
      <c r="J19" s="69"/>
      <c r="K19" s="69"/>
    </row>
    <row r="20" spans="1:12" x14ac:dyDescent="0.25">
      <c r="A20" s="5" t="s">
        <v>8</v>
      </c>
      <c r="B20" s="6"/>
      <c r="C20" s="6"/>
      <c r="D20" s="6"/>
      <c r="E20" s="6">
        <v>75</v>
      </c>
      <c r="F20" s="6">
        <v>75</v>
      </c>
      <c r="G20" s="6">
        <v>61</v>
      </c>
      <c r="H20" s="6">
        <v>70</v>
      </c>
      <c r="I20" s="7">
        <f t="shared" si="11"/>
        <v>12.857142857142856</v>
      </c>
      <c r="J20" s="69"/>
      <c r="K20" s="69"/>
    </row>
    <row r="21" spans="1:12" x14ac:dyDescent="0.25">
      <c r="A21" s="5" t="s">
        <v>9</v>
      </c>
      <c r="B21" s="6"/>
      <c r="C21" s="6"/>
      <c r="D21" s="6"/>
      <c r="E21" s="6"/>
      <c r="F21" s="6"/>
      <c r="G21" s="6"/>
      <c r="H21" s="44"/>
      <c r="I21" s="88"/>
      <c r="J21" s="69"/>
      <c r="K21" s="69"/>
      <c r="L21" s="70"/>
    </row>
    <row r="22" spans="1:12" x14ac:dyDescent="0.25">
      <c r="A22" s="85" t="s">
        <v>4</v>
      </c>
      <c r="B22" s="86">
        <f t="shared" ref="B22:H22" si="12">SUM(B19:B21)</f>
        <v>140</v>
      </c>
      <c r="C22" s="86">
        <f t="shared" si="12"/>
        <v>134</v>
      </c>
      <c r="D22" s="86">
        <f t="shared" si="12"/>
        <v>140</v>
      </c>
      <c r="E22" s="86">
        <f t="shared" si="12"/>
        <v>219</v>
      </c>
      <c r="F22" s="86">
        <f t="shared" si="12"/>
        <v>219</v>
      </c>
      <c r="G22" s="86">
        <f t="shared" si="12"/>
        <v>186</v>
      </c>
      <c r="H22" s="86">
        <f t="shared" si="12"/>
        <v>187</v>
      </c>
      <c r="I22" s="87">
        <f t="shared" si="11"/>
        <v>0.53475935828876997</v>
      </c>
      <c r="J22" s="69"/>
      <c r="K22" s="69"/>
    </row>
    <row r="23" spans="1:12" x14ac:dyDescent="0.25">
      <c r="A23" s="85" t="s">
        <v>30</v>
      </c>
      <c r="B23" s="86"/>
      <c r="C23" s="86"/>
      <c r="D23" s="86"/>
      <c r="E23" s="86"/>
      <c r="F23" s="86"/>
      <c r="G23" s="86"/>
      <c r="H23" s="86"/>
      <c r="I23" s="87"/>
      <c r="J23" s="69"/>
      <c r="K23" s="69"/>
    </row>
    <row r="24" spans="1:12" x14ac:dyDescent="0.25">
      <c r="A24" s="85" t="s">
        <v>62</v>
      </c>
      <c r="B24" s="86">
        <v>182</v>
      </c>
      <c r="C24" s="86">
        <v>166</v>
      </c>
      <c r="D24" s="86">
        <v>206</v>
      </c>
      <c r="E24" s="86">
        <v>232</v>
      </c>
      <c r="F24" s="86">
        <v>191</v>
      </c>
      <c r="G24" s="86">
        <v>236</v>
      </c>
      <c r="H24" s="86">
        <v>183</v>
      </c>
      <c r="I24" s="87">
        <f>(+H24-G24)/H24*100</f>
        <v>-28.961748633879779</v>
      </c>
      <c r="J24" s="69"/>
      <c r="K24" s="69"/>
    </row>
    <row r="25" spans="1:12" x14ac:dyDescent="0.25">
      <c r="A25" s="19" t="s">
        <v>5</v>
      </c>
      <c r="B25" s="20">
        <f>+B6+B8+B13+B17+B22+B18+B24</f>
        <v>1014</v>
      </c>
      <c r="C25" s="20">
        <f>+C6+C8+C13+C17+C22+C18+C24</f>
        <v>1005</v>
      </c>
      <c r="D25" s="20">
        <f>+D6+D8+D13+D17+D22+D18+D24</f>
        <v>1063</v>
      </c>
      <c r="E25" s="20">
        <f>+E6+E8+E13+E17+E22+E18+E24</f>
        <v>1144</v>
      </c>
      <c r="F25" s="20">
        <f>+F6+F8+F13+F17+F22+F18+F24</f>
        <v>1187</v>
      </c>
      <c r="G25" s="20">
        <f>+G6+G8+G13+G17+G22+G18+G24</f>
        <v>1180</v>
      </c>
      <c r="H25" s="20">
        <f>+H6+H8+H13+H17+H22+H18+H24</f>
        <v>1053</v>
      </c>
      <c r="I25" s="21">
        <f t="shared" si="11"/>
        <v>-12.060778727445394</v>
      </c>
      <c r="J25" s="69"/>
      <c r="K25" s="69"/>
    </row>
    <row r="26" spans="1:12" ht="23.25" customHeight="1" x14ac:dyDescent="0.25">
      <c r="A26" s="41" t="s">
        <v>61</v>
      </c>
      <c r="B26" s="38"/>
      <c r="C26" s="39"/>
      <c r="D26" s="40"/>
      <c r="E26" s="40"/>
      <c r="F26" s="40"/>
      <c r="G26" s="33"/>
      <c r="H26" s="33"/>
      <c r="I26" s="33"/>
      <c r="J26" s="69"/>
    </row>
    <row r="27" spans="1:12" ht="27.75" customHeight="1" x14ac:dyDescent="0.25">
      <c r="A27" s="46" t="s">
        <v>77</v>
      </c>
      <c r="B27" s="46"/>
      <c r="C27" s="46"/>
      <c r="D27" s="46"/>
      <c r="E27" s="46"/>
      <c r="F27" s="46"/>
      <c r="G27" s="46"/>
      <c r="H27" s="46"/>
      <c r="I27" s="46"/>
      <c r="J27" s="69"/>
      <c r="K27" s="69"/>
    </row>
    <row r="28" spans="1:12" ht="25.5" customHeight="1" x14ac:dyDescent="0.25">
      <c r="A28" s="40" t="s">
        <v>34</v>
      </c>
      <c r="B28" s="89"/>
      <c r="C28" s="89"/>
      <c r="D28" s="89"/>
      <c r="E28" s="89"/>
      <c r="F28" s="89"/>
      <c r="G28" s="89"/>
      <c r="H28" s="89"/>
      <c r="I28" s="89"/>
      <c r="J28" s="69"/>
    </row>
    <row r="29" spans="1:12" x14ac:dyDescent="0.25">
      <c r="A29" s="90"/>
      <c r="B29" s="90"/>
      <c r="C29" s="90"/>
      <c r="D29" s="90"/>
      <c r="E29" s="90"/>
      <c r="F29" s="90"/>
      <c r="G29" s="90"/>
      <c r="H29" s="90"/>
      <c r="I29" s="89"/>
    </row>
    <row r="30" spans="1:12" x14ac:dyDescent="0.25">
      <c r="A30" s="89"/>
      <c r="B30" s="90"/>
      <c r="C30" s="90"/>
      <c r="D30" s="90"/>
      <c r="E30" s="90"/>
      <c r="F30" s="90"/>
      <c r="G30" s="90"/>
      <c r="H30" s="90"/>
      <c r="I30" s="89"/>
    </row>
    <row r="31" spans="1:12" x14ac:dyDescent="0.25">
      <c r="A31" s="71"/>
      <c r="B31" s="71"/>
      <c r="C31" s="71"/>
      <c r="D31" s="71"/>
      <c r="E31" s="71"/>
      <c r="F31" s="71"/>
      <c r="G31" s="71"/>
      <c r="H31" s="71"/>
    </row>
  </sheetData>
  <mergeCells count="1">
    <mergeCell ref="A27:I27"/>
  </mergeCells>
  <pageMargins left="0.25" right="0.25" top="0.75" bottom="0.75" header="0.3" footer="0.3"/>
  <pageSetup paperSize="9" scale="92" fitToWidth="0" orientation="landscape" r:id="rId1"/>
  <ignoredErrors>
    <ignoredError sqref="B22:H22 C8:H8"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pageSetUpPr fitToPage="1"/>
  </sheetPr>
  <dimension ref="A1:J34"/>
  <sheetViews>
    <sheetView showGridLines="0" workbookViewId="0">
      <selection activeCell="A20" sqref="A20"/>
    </sheetView>
  </sheetViews>
  <sheetFormatPr baseColWidth="10" defaultRowHeight="14.25" x14ac:dyDescent="0.2"/>
  <cols>
    <col min="1" max="1" width="30.25" style="58" customWidth="1"/>
    <col min="2" max="2" width="11.125" style="58" customWidth="1"/>
    <col min="3" max="3" width="11.5" style="58" customWidth="1"/>
    <col min="4" max="4" width="13.875" style="58" customWidth="1"/>
    <col min="5" max="8" width="9.125" style="58" customWidth="1"/>
    <col min="9" max="16384" width="11" style="58"/>
  </cols>
  <sheetData>
    <row r="1" spans="1:10" ht="17.25" thickBot="1" x14ac:dyDescent="0.25">
      <c r="A1" s="80" t="str">
        <f>'6.03 Notice'!A8</f>
        <v xml:space="preserve">6.03 Les nouveaux entrants à l'université </v>
      </c>
      <c r="B1" s="80"/>
    </row>
    <row r="2" spans="1:10" ht="16.5" thickTop="1" x14ac:dyDescent="0.2">
      <c r="A2" s="1"/>
    </row>
    <row r="3" spans="1:10" ht="15" x14ac:dyDescent="0.2">
      <c r="A3" s="81" t="str">
        <f>'6.03 Notice'!A16</f>
        <v>[3] Répartition des nouveaux entrants à l’université en 2022-2023 selon le type de diplôme et la série de baccalauréat, périmètre universitaire strict, hors inscriptions simultanées université-CPGE</v>
      </c>
      <c r="B3" s="15"/>
      <c r="C3" s="15"/>
      <c r="D3" s="15"/>
      <c r="E3" s="15"/>
      <c r="F3" s="15"/>
      <c r="G3" s="15"/>
      <c r="H3" s="15"/>
      <c r="I3" s="15"/>
      <c r="J3" s="15"/>
    </row>
    <row r="5" spans="1:10" ht="36" customHeight="1" x14ac:dyDescent="0.2">
      <c r="A5" s="50" t="s">
        <v>22</v>
      </c>
      <c r="B5" s="22" t="s">
        <v>11</v>
      </c>
      <c r="C5" s="22" t="s">
        <v>12</v>
      </c>
      <c r="D5" s="22" t="s">
        <v>13</v>
      </c>
      <c r="E5" s="52" t="s">
        <v>43</v>
      </c>
      <c r="F5" s="49" t="s">
        <v>14</v>
      </c>
      <c r="G5" s="49"/>
      <c r="H5" s="49"/>
    </row>
    <row r="6" spans="1:10" ht="34.5" customHeight="1" x14ac:dyDescent="0.2">
      <c r="A6" s="51"/>
      <c r="B6" s="26" t="s">
        <v>5</v>
      </c>
      <c r="C6" s="27" t="s">
        <v>5</v>
      </c>
      <c r="D6" s="27" t="s">
        <v>5</v>
      </c>
      <c r="E6" s="53" t="s">
        <v>16</v>
      </c>
      <c r="F6" s="26" t="s">
        <v>17</v>
      </c>
      <c r="G6" s="28" t="s">
        <v>15</v>
      </c>
      <c r="H6" s="26" t="s">
        <v>18</v>
      </c>
    </row>
    <row r="7" spans="1:10" ht="13.5" customHeight="1" x14ac:dyDescent="0.2">
      <c r="A7" s="91" t="s">
        <v>0</v>
      </c>
      <c r="B7" s="24">
        <v>102</v>
      </c>
      <c r="C7" s="92">
        <v>26</v>
      </c>
      <c r="D7" s="92">
        <v>5</v>
      </c>
      <c r="E7" s="92">
        <v>4</v>
      </c>
      <c r="F7" s="92">
        <f>SUM(B7:E7)</f>
        <v>137</v>
      </c>
      <c r="G7" s="93">
        <v>125</v>
      </c>
      <c r="H7" s="94">
        <f>102/F7*100</f>
        <v>74.452554744525543</v>
      </c>
      <c r="I7" s="59"/>
    </row>
    <row r="8" spans="1:10" ht="13.5" customHeight="1" x14ac:dyDescent="0.2">
      <c r="A8" s="43" t="s">
        <v>6</v>
      </c>
      <c r="B8" s="95">
        <v>84</v>
      </c>
      <c r="C8" s="96">
        <v>54</v>
      </c>
      <c r="D8" s="96">
        <v>8</v>
      </c>
      <c r="E8" s="96">
        <v>2</v>
      </c>
      <c r="F8" s="96">
        <f>SUM(B8:E8)</f>
        <v>148</v>
      </c>
      <c r="G8" s="97">
        <v>133</v>
      </c>
      <c r="H8" s="98">
        <f>77/F8*100</f>
        <v>52.027027027027032</v>
      </c>
    </row>
    <row r="9" spans="1:10" ht="13.5" customHeight="1" x14ac:dyDescent="0.2">
      <c r="A9" s="99" t="s">
        <v>1</v>
      </c>
      <c r="B9" s="92">
        <f>SUM(B8:B8)</f>
        <v>84</v>
      </c>
      <c r="C9" s="92">
        <f>SUM(C8:C8)</f>
        <v>54</v>
      </c>
      <c r="D9" s="92">
        <f>SUM(D8:D8)</f>
        <v>8</v>
      </c>
      <c r="E9" s="92">
        <f>SUM(E8:E8)</f>
        <v>2</v>
      </c>
      <c r="F9" s="92">
        <f>SUM(B9:E9)</f>
        <v>148</v>
      </c>
      <c r="G9" s="92">
        <f>SUM(G8:G8)</f>
        <v>133</v>
      </c>
      <c r="H9" s="100">
        <v>48.7</v>
      </c>
      <c r="J9" s="60"/>
    </row>
    <row r="10" spans="1:10" ht="13.5" customHeight="1" x14ac:dyDescent="0.2">
      <c r="A10" s="43" t="s">
        <v>19</v>
      </c>
      <c r="B10" s="95">
        <v>20</v>
      </c>
      <c r="C10" s="96">
        <v>7</v>
      </c>
      <c r="D10" s="96">
        <v>8</v>
      </c>
      <c r="E10" s="96">
        <v>1</v>
      </c>
      <c r="F10" s="96">
        <f>SUM(B10:E10)</f>
        <v>36</v>
      </c>
      <c r="G10" s="97">
        <v>28</v>
      </c>
      <c r="H10" s="98">
        <f>30/F10*100</f>
        <v>83.333333333333343</v>
      </c>
    </row>
    <row r="11" spans="1:10" ht="13.5" customHeight="1" x14ac:dyDescent="0.2">
      <c r="A11" s="43" t="s">
        <v>7</v>
      </c>
      <c r="B11" s="95">
        <v>43</v>
      </c>
      <c r="C11" s="96">
        <v>12</v>
      </c>
      <c r="D11" s="96">
        <v>3</v>
      </c>
      <c r="E11" s="96">
        <v>13</v>
      </c>
      <c r="F11" s="96">
        <f t="shared" ref="F11:F13" si="0">SUM(B11:E11)</f>
        <v>71</v>
      </c>
      <c r="G11" s="97">
        <v>51</v>
      </c>
      <c r="H11" s="98">
        <f>43/F11*100</f>
        <v>60.563380281690137</v>
      </c>
    </row>
    <row r="12" spans="1:10" ht="13.5" customHeight="1" x14ac:dyDescent="0.2">
      <c r="A12" s="43" t="s">
        <v>10</v>
      </c>
      <c r="B12" s="95">
        <v>99</v>
      </c>
      <c r="C12" s="96">
        <v>52</v>
      </c>
      <c r="D12" s="96">
        <v>11</v>
      </c>
      <c r="E12" s="96">
        <v>1</v>
      </c>
      <c r="F12" s="96">
        <f t="shared" si="0"/>
        <v>163</v>
      </c>
      <c r="G12" s="97">
        <v>136</v>
      </c>
      <c r="H12" s="98">
        <f>88/F12*100</f>
        <v>53.987730061349694</v>
      </c>
    </row>
    <row r="13" spans="1:10" ht="13.5" customHeight="1" x14ac:dyDescent="0.2">
      <c r="A13" s="43" t="s">
        <v>40</v>
      </c>
      <c r="B13" s="95">
        <v>21</v>
      </c>
      <c r="C13" s="96">
        <v>2</v>
      </c>
      <c r="D13" s="96">
        <v>3</v>
      </c>
      <c r="E13" s="96"/>
      <c r="F13" s="96">
        <f t="shared" si="0"/>
        <v>26</v>
      </c>
      <c r="G13" s="97">
        <v>23</v>
      </c>
      <c r="H13" s="98">
        <f>23/F13*100</f>
        <v>88.461538461538453</v>
      </c>
    </row>
    <row r="14" spans="1:10" ht="13.5" customHeight="1" x14ac:dyDescent="0.2">
      <c r="A14" s="91" t="s">
        <v>2</v>
      </c>
      <c r="B14" s="92">
        <f>SUM(B10:B13)</f>
        <v>183</v>
      </c>
      <c r="C14" s="92">
        <f t="shared" ref="C14:D14" si="1">SUM(C10:C13)</f>
        <v>73</v>
      </c>
      <c r="D14" s="92">
        <f t="shared" si="1"/>
        <v>25</v>
      </c>
      <c r="E14" s="92">
        <f>SUM(E10:E13)</f>
        <v>15</v>
      </c>
      <c r="F14" s="92">
        <f>SUM(B14:E14)</f>
        <v>296</v>
      </c>
      <c r="G14" s="92">
        <f>SUM(G10:G13)</f>
        <v>238</v>
      </c>
      <c r="H14" s="100">
        <v>67.7</v>
      </c>
    </row>
    <row r="15" spans="1:10" ht="13.5" customHeight="1" x14ac:dyDescent="0.2">
      <c r="A15" s="43" t="s">
        <v>83</v>
      </c>
      <c r="B15" s="95">
        <v>70</v>
      </c>
      <c r="C15" s="96">
        <v>24</v>
      </c>
      <c r="D15" s="96">
        <v>1</v>
      </c>
      <c r="E15" s="96">
        <v>2</v>
      </c>
      <c r="F15" s="96">
        <f>SUM(B15:E15)</f>
        <v>97</v>
      </c>
      <c r="G15" s="97">
        <v>91</v>
      </c>
      <c r="H15" s="98">
        <f>35/F15*100</f>
        <v>36.082474226804123</v>
      </c>
    </row>
    <row r="16" spans="1:10" ht="13.5" customHeight="1" x14ac:dyDescent="0.2">
      <c r="A16" s="43" t="s">
        <v>84</v>
      </c>
      <c r="B16" s="95">
        <v>84</v>
      </c>
      <c r="C16" s="96">
        <v>25</v>
      </c>
      <c r="D16" s="96">
        <v>1</v>
      </c>
      <c r="E16" s="96">
        <v>4</v>
      </c>
      <c r="F16" s="96">
        <f t="shared" ref="F16" si="2">SUM(B16:E16)</f>
        <v>114</v>
      </c>
      <c r="G16" s="97">
        <v>105</v>
      </c>
      <c r="H16" s="98">
        <f>59/F16*100</f>
        <v>51.754385964912288</v>
      </c>
    </row>
    <row r="17" spans="1:10" ht="13.5" customHeight="1" x14ac:dyDescent="0.2">
      <c r="A17" s="99" t="s">
        <v>3</v>
      </c>
      <c r="B17" s="92">
        <f>SUM(B15:B16)</f>
        <v>154</v>
      </c>
      <c r="C17" s="92">
        <f>SUM(C15:C16)</f>
        <v>49</v>
      </c>
      <c r="D17" s="92">
        <f>SUM(D15:D16)</f>
        <v>2</v>
      </c>
      <c r="E17" s="92">
        <f>SUM(E15:E16)</f>
        <v>6</v>
      </c>
      <c r="F17" s="92">
        <f>SUM(B17:E17)</f>
        <v>211</v>
      </c>
      <c r="G17" s="92">
        <f>SUM(G15:G16)</f>
        <v>196</v>
      </c>
      <c r="H17" s="100">
        <v>58.2</v>
      </c>
      <c r="I17" s="61"/>
    </row>
    <row r="18" spans="1:10" ht="13.5" customHeight="1" x14ac:dyDescent="0.2">
      <c r="A18" s="91" t="s">
        <v>21</v>
      </c>
      <c r="B18" s="24">
        <v>46</v>
      </c>
      <c r="C18" s="24">
        <v>23</v>
      </c>
      <c r="D18" s="24">
        <v>4</v>
      </c>
      <c r="E18" s="24">
        <v>1</v>
      </c>
      <c r="F18" s="92">
        <f>SUM(B18:E18)</f>
        <v>74</v>
      </c>
      <c r="G18" s="24">
        <v>67</v>
      </c>
      <c r="H18" s="94">
        <f>23/F18*100</f>
        <v>31.081081081081081</v>
      </c>
    </row>
    <row r="19" spans="1:10" ht="13.5" customHeight="1" x14ac:dyDescent="0.2">
      <c r="A19" s="4" t="s">
        <v>38</v>
      </c>
      <c r="B19" s="101">
        <v>142</v>
      </c>
      <c r="C19" s="101">
        <v>29</v>
      </c>
      <c r="D19" s="101">
        <v>12</v>
      </c>
      <c r="E19" s="92">
        <v>4</v>
      </c>
      <c r="F19" s="92">
        <f>SUM(B19:E19)</f>
        <v>187</v>
      </c>
      <c r="G19" s="102">
        <f>108+40</f>
        <v>148</v>
      </c>
      <c r="H19" s="94">
        <f>131/F19*100</f>
        <v>70.053475935828885</v>
      </c>
      <c r="I19" s="62"/>
    </row>
    <row r="20" spans="1:10" ht="13.5" customHeight="1" x14ac:dyDescent="0.2">
      <c r="A20" s="23" t="s">
        <v>5</v>
      </c>
      <c r="B20" s="24">
        <f>+B7+B9+B14+B17+B18+B19</f>
        <v>711</v>
      </c>
      <c r="C20" s="24">
        <f>+C7+C9+C14+C17+C18+C19</f>
        <v>254</v>
      </c>
      <c r="D20" s="24">
        <f>+D7+D9+D14+D17+D18+D19</f>
        <v>56</v>
      </c>
      <c r="E20" s="24">
        <f>+E7+E9+E14+E17+E18+E19</f>
        <v>32</v>
      </c>
      <c r="F20" s="24">
        <f>+F7+F9+F14+F17+F18+F19</f>
        <v>1053</v>
      </c>
      <c r="G20" s="24">
        <f>+G7+G9+G14+G17+G18+G19</f>
        <v>907</v>
      </c>
      <c r="H20" s="25">
        <f>611/F20*100</f>
        <v>58.024691358024697</v>
      </c>
    </row>
    <row r="21" spans="1:10" ht="13.5" customHeight="1" x14ac:dyDescent="0.2">
      <c r="A21" s="23"/>
      <c r="B21" s="29"/>
      <c r="C21" s="29"/>
      <c r="D21" s="29"/>
      <c r="E21" s="29"/>
      <c r="F21" s="29"/>
      <c r="G21" s="29"/>
      <c r="H21" s="30"/>
    </row>
    <row r="22" spans="1:10" x14ac:dyDescent="0.2">
      <c r="A22" s="54" t="s">
        <v>61</v>
      </c>
      <c r="B22" s="54"/>
      <c r="C22" s="54"/>
      <c r="D22" s="63"/>
      <c r="E22" s="63"/>
      <c r="F22" s="63"/>
      <c r="G22" s="63"/>
      <c r="H22" s="2" t="s">
        <v>73</v>
      </c>
    </row>
    <row r="23" spans="1:10" ht="38.25" customHeight="1" x14ac:dyDescent="0.2">
      <c r="A23" s="48" t="s">
        <v>45</v>
      </c>
      <c r="B23" s="48"/>
      <c r="C23" s="48"/>
      <c r="D23" s="48"/>
      <c r="E23" s="48"/>
      <c r="F23" s="48"/>
      <c r="G23" s="48"/>
      <c r="H23" s="48"/>
    </row>
    <row r="24" spans="1:10" x14ac:dyDescent="0.2">
      <c r="A24" s="47" t="s">
        <v>42</v>
      </c>
      <c r="B24" s="47"/>
      <c r="C24" s="47"/>
      <c r="D24" s="47"/>
      <c r="E24" s="47"/>
      <c r="F24" s="47"/>
      <c r="G24" s="47"/>
      <c r="H24" s="47"/>
      <c r="I24" s="47"/>
      <c r="J24" s="47"/>
    </row>
    <row r="25" spans="1:10" ht="24.75" customHeight="1" x14ac:dyDescent="0.2">
      <c r="A25" s="48" t="s">
        <v>41</v>
      </c>
      <c r="B25" s="48"/>
      <c r="C25" s="48"/>
      <c r="D25" s="48"/>
      <c r="E25" s="48"/>
      <c r="F25" s="48"/>
      <c r="G25" s="48"/>
      <c r="H25" s="48"/>
    </row>
    <row r="26" spans="1:10" x14ac:dyDescent="0.2">
      <c r="A26" s="47"/>
      <c r="B26" s="47"/>
      <c r="C26" s="47"/>
      <c r="D26" s="47"/>
      <c r="E26" s="47"/>
      <c r="F26" s="47"/>
      <c r="G26" s="42"/>
      <c r="H26" s="63"/>
    </row>
    <row r="27" spans="1:10" ht="23.25" customHeight="1" x14ac:dyDescent="0.2">
      <c r="A27" s="3" t="s">
        <v>34</v>
      </c>
      <c r="B27" s="63"/>
      <c r="C27" s="63"/>
      <c r="D27" s="63"/>
      <c r="E27" s="63"/>
      <c r="F27" s="64"/>
      <c r="G27" s="64"/>
      <c r="H27" s="63"/>
    </row>
    <row r="28" spans="1:10" x14ac:dyDescent="0.2">
      <c r="B28" s="63"/>
      <c r="C28" s="65"/>
      <c r="D28" s="64"/>
      <c r="E28" s="63"/>
      <c r="F28" s="66"/>
      <c r="G28" s="66"/>
      <c r="H28" s="63"/>
    </row>
    <row r="29" spans="1:10" x14ac:dyDescent="0.2">
      <c r="A29" s="63"/>
      <c r="B29" s="67"/>
      <c r="C29" s="67"/>
      <c r="D29" s="67"/>
      <c r="E29" s="67"/>
      <c r="F29" s="67"/>
      <c r="G29" s="67"/>
      <c r="H29" s="63"/>
    </row>
    <row r="30" spans="1:10" x14ac:dyDescent="0.2">
      <c r="A30" s="63"/>
      <c r="B30" s="64"/>
      <c r="C30" s="64"/>
      <c r="D30" s="64"/>
      <c r="E30" s="65"/>
      <c r="F30" s="65"/>
      <c r="G30" s="65"/>
      <c r="H30" s="63"/>
    </row>
    <row r="31" spans="1:10" x14ac:dyDescent="0.2">
      <c r="A31" s="63"/>
      <c r="B31" s="63"/>
      <c r="C31" s="63"/>
      <c r="D31" s="63"/>
      <c r="E31" s="63"/>
      <c r="F31" s="63"/>
      <c r="G31" s="63"/>
      <c r="H31" s="63"/>
    </row>
    <row r="32" spans="1:10" x14ac:dyDescent="0.2">
      <c r="A32" s="63"/>
      <c r="B32" s="63"/>
      <c r="C32" s="63"/>
      <c r="D32" s="63"/>
      <c r="E32" s="63"/>
      <c r="F32" s="63"/>
      <c r="G32" s="63"/>
      <c r="H32" s="63"/>
    </row>
    <row r="33" spans="1:8" x14ac:dyDescent="0.2">
      <c r="A33" s="63"/>
      <c r="B33" s="63"/>
      <c r="C33" s="63"/>
      <c r="D33" s="63"/>
      <c r="E33" s="63"/>
      <c r="F33" s="63"/>
      <c r="G33" s="63"/>
      <c r="H33" s="63"/>
    </row>
    <row r="34" spans="1:8" x14ac:dyDescent="0.2">
      <c r="A34" s="63"/>
      <c r="B34" s="63"/>
      <c r="C34" s="63"/>
      <c r="D34" s="63"/>
      <c r="E34" s="63"/>
      <c r="F34" s="63"/>
      <c r="G34" s="63"/>
      <c r="H34" s="63"/>
    </row>
  </sheetData>
  <mergeCells count="8">
    <mergeCell ref="A26:F26"/>
    <mergeCell ref="A24:J24"/>
    <mergeCell ref="A25:H25"/>
    <mergeCell ref="F5:H5"/>
    <mergeCell ref="A5:A6"/>
    <mergeCell ref="E5:E6"/>
    <mergeCell ref="A23:H23"/>
    <mergeCell ref="A22:C22"/>
  </mergeCells>
  <pageMargins left="0.25" right="0.25" top="0.75" bottom="0.75" header="0.3" footer="0.3"/>
  <pageSetup paperSize="9" scale="97" fitToWidth="0" orientation="landscape" r:id="rId1"/>
  <ignoredErrors>
    <ignoredError sqref="B9:H16 B17:H20"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yracuseOfficeCustomData>{"createMode":"plain_doc","forceRefresh":"0"}</SyracuseOfficeCustomData>
</file>

<file path=customXml/itemProps1.xml><?xml version="1.0" encoding="utf-8"?>
<ds:datastoreItem xmlns:ds="http://schemas.openxmlformats.org/officeDocument/2006/customXml" ds:itemID="{D1769DC5-A333-4CFB-B7BF-96F9CE3B7D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6.03 Notice</vt:lpstr>
      <vt:lpstr>6.03 Graphique 1</vt:lpstr>
      <vt:lpstr>6.03 Tableau 2</vt:lpstr>
      <vt:lpstr>6.03 Tableau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;6.06</dc:title>
  <dc:creator>DEPP-MENJ - Ministère de l'Education nationale et de la Jeunesse;Direction de l'évaluation de la prospective et de la performance</dc:creator>
  <cp:lastModifiedBy>Stéphanie MANAC-H</cp:lastModifiedBy>
  <cp:lastPrinted>2019-07-03T13:09:01Z</cp:lastPrinted>
  <dcterms:created xsi:type="dcterms:W3CDTF">2016-06-23T15:21:13Z</dcterms:created>
  <dcterms:modified xsi:type="dcterms:W3CDTF">2024-01-12T11:59:41Z</dcterms:modified>
  <cp:contentStatus>Publié</cp:contentStatus>
</cp:coreProperties>
</file>