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manac-h\Nextcloud5\Stats corses\à publier\4. Les élèves du 2nd degré\"/>
    </mc:Choice>
  </mc:AlternateContent>
  <xr:revisionPtr revIDLastSave="0" documentId="13_ncr:1_{D0C98B0D-EFFB-49E2-ADDA-2A2B24780192}" xr6:coauthVersionLast="36" xr6:coauthVersionMax="36" xr10:uidLastSave="{00000000-0000-0000-0000-000000000000}"/>
  <bookViews>
    <workbookView xWindow="0" yWindow="0" windowWidth="28800" windowHeight="9675" xr2:uid="{00000000-000D-0000-FFFF-FFFF00000000}"/>
  </bookViews>
  <sheets>
    <sheet name="4.11 Notice" sheetId="17" r:id="rId1"/>
    <sheet name="4.11 Graphique 1" sheetId="1" r:id="rId2"/>
    <sheet name="4.11 Tableau 2" sheetId="16" r:id="rId3"/>
    <sheet name="4.11 Tableau 3" sheetId="3" r:id="rId4"/>
    <sheet name="4.11 Carte 4" sheetId="12" r:id="rId5"/>
  </sheets>
  <calcPr calcId="191029"/>
</workbook>
</file>

<file path=xl/calcChain.xml><?xml version="1.0" encoding="utf-8"?>
<calcChain xmlns="http://schemas.openxmlformats.org/spreadsheetml/2006/main">
  <c r="A3" i="12" l="1"/>
  <c r="A3" i="3"/>
  <c r="A3" i="16"/>
  <c r="A3" i="1"/>
  <c r="H9" i="3" l="1"/>
  <c r="H6" i="3"/>
  <c r="F10" i="3"/>
  <c r="G9" i="3"/>
  <c r="G8" i="3"/>
  <c r="G6" i="3"/>
  <c r="F9" i="3"/>
  <c r="F8" i="3"/>
  <c r="F7" i="3"/>
  <c r="E9" i="3"/>
  <c r="E10" i="3"/>
  <c r="E8" i="3"/>
  <c r="D9" i="3"/>
  <c r="D10" i="3"/>
  <c r="D8" i="3"/>
  <c r="D7" i="3"/>
  <c r="D6" i="3"/>
  <c r="C9" i="3"/>
  <c r="C10" i="3"/>
  <c r="C8" i="3"/>
  <c r="C6" i="3"/>
  <c r="B10" i="3"/>
  <c r="B8" i="3"/>
  <c r="D19" i="16"/>
  <c r="D6" i="16" l="1"/>
  <c r="D28" i="16" s="1"/>
  <c r="E19" i="16" l="1"/>
  <c r="E6" i="16"/>
  <c r="E28" i="16" s="1"/>
  <c r="H7" i="1"/>
  <c r="F7" i="1"/>
  <c r="E7" i="1"/>
  <c r="D7" i="1"/>
  <c r="G7" i="1"/>
  <c r="C7" i="1"/>
  <c r="B7" i="1"/>
  <c r="F27" i="16" l="1"/>
  <c r="F23" i="16"/>
  <c r="F22" i="16"/>
  <c r="F21" i="16"/>
  <c r="F20" i="16"/>
  <c r="F16" i="16"/>
  <c r="F8" i="16"/>
  <c r="F9" i="16"/>
  <c r="F10" i="16"/>
  <c r="F11" i="16"/>
  <c r="F12" i="16"/>
  <c r="F13" i="16"/>
  <c r="F28" i="16" l="1"/>
  <c r="F6" i="16"/>
  <c r="F18" i="16"/>
  <c r="F19" i="16"/>
</calcChain>
</file>

<file path=xl/sharedStrings.xml><?xml version="1.0" encoding="utf-8"?>
<sst xmlns="http://schemas.openxmlformats.org/spreadsheetml/2006/main" count="151" uniqueCount="139">
  <si>
    <t>Sixième - cinquième</t>
  </si>
  <si>
    <t>Cinquième - quatrième</t>
  </si>
  <si>
    <t>Quatrième - troisième</t>
  </si>
  <si>
    <t>2016</t>
  </si>
  <si>
    <t>2017</t>
  </si>
  <si>
    <t>2018</t>
  </si>
  <si>
    <t>01</t>
  </si>
  <si>
    <t>PARIS</t>
  </si>
  <si>
    <t>02</t>
  </si>
  <si>
    <t>AIX-MARSEILLE</t>
  </si>
  <si>
    <t>03</t>
  </si>
  <si>
    <t>BESANCON</t>
  </si>
  <si>
    <t>04</t>
  </si>
  <si>
    <t>BORDEAUX</t>
  </si>
  <si>
    <t>06</t>
  </si>
  <si>
    <t>CLERMONT-FERRAND</t>
  </si>
  <si>
    <t>07</t>
  </si>
  <si>
    <t>DIJON</t>
  </si>
  <si>
    <t>08</t>
  </si>
  <si>
    <t>GRENOBLE</t>
  </si>
  <si>
    <t>09</t>
  </si>
  <si>
    <t>LILLE</t>
  </si>
  <si>
    <t>10</t>
  </si>
  <si>
    <t>LYON</t>
  </si>
  <si>
    <t>11</t>
  </si>
  <si>
    <t>MONTPELLIER</t>
  </si>
  <si>
    <t>12</t>
  </si>
  <si>
    <t>NANCY-METZ</t>
  </si>
  <si>
    <t>13</t>
  </si>
  <si>
    <t>POITIERS</t>
  </si>
  <si>
    <t>14</t>
  </si>
  <si>
    <t>RENNES</t>
  </si>
  <si>
    <t>15</t>
  </si>
  <si>
    <t>STRASBOURG</t>
  </si>
  <si>
    <t>16</t>
  </si>
  <si>
    <t>TOULOUSE</t>
  </si>
  <si>
    <t>17</t>
  </si>
  <si>
    <t>NANTES</t>
  </si>
  <si>
    <t>18</t>
  </si>
  <si>
    <t>ORLEANS-TOURS</t>
  </si>
  <si>
    <t>19</t>
  </si>
  <si>
    <t>REIMS</t>
  </si>
  <si>
    <t>20</t>
  </si>
  <si>
    <t>AMIENS</t>
  </si>
  <si>
    <t>22</t>
  </si>
  <si>
    <t>LIMOGES</t>
  </si>
  <si>
    <t>23</t>
  </si>
  <si>
    <t>NICE</t>
  </si>
  <si>
    <t>24</t>
  </si>
  <si>
    <t>CRETEIL</t>
  </si>
  <si>
    <t>25</t>
  </si>
  <si>
    <t>VERSAILLES</t>
  </si>
  <si>
    <t>27</t>
  </si>
  <si>
    <t>CORSE</t>
  </si>
  <si>
    <t>28</t>
  </si>
  <si>
    <t>LA REUNION</t>
  </si>
  <si>
    <t>31</t>
  </si>
  <si>
    <t>MARTINIQUE</t>
  </si>
  <si>
    <t>32</t>
  </si>
  <si>
    <t>GUADELOUPE</t>
  </si>
  <si>
    <t>33</t>
  </si>
  <si>
    <t>GUYANE</t>
  </si>
  <si>
    <t>43</t>
  </si>
  <si>
    <t>MAYOTTE</t>
  </si>
  <si>
    <t>Effectifs</t>
  </si>
  <si>
    <t>Part (%)</t>
  </si>
  <si>
    <t>2019</t>
  </si>
  <si>
    <t>Electricien</t>
  </si>
  <si>
    <t>Cuisine</t>
  </si>
  <si>
    <t>Maintenance des véhicules option A voitures particulières</t>
  </si>
  <si>
    <t>Commercialisation et services en hôtel-café-restaurant</t>
  </si>
  <si>
    <t>Peintre applicateur de revêtements</t>
  </si>
  <si>
    <t>Accompagnant éducatif petite enfance</t>
  </si>
  <si>
    <t>Maçon</t>
  </si>
  <si>
    <t>70</t>
  </si>
  <si>
    <t>NORMANDIE</t>
  </si>
  <si>
    <t>Total spécialités de la production</t>
  </si>
  <si>
    <t>dont :</t>
  </si>
  <si>
    <t>Total spécialités des services</t>
  </si>
  <si>
    <t>Ensemble des spécialités</t>
  </si>
  <si>
    <t>dont issus de Segpa</t>
  </si>
  <si>
    <t>Effectifs des 1ère années de CAP</t>
  </si>
  <si>
    <t>Autres</t>
  </si>
  <si>
    <t>Métiers de la coiffure</t>
  </si>
  <si>
    <t>Agent de sécurité</t>
  </si>
  <si>
    <t>Troisième - CAP</t>
  </si>
  <si>
    <t>Troisième - seconde professionnelle</t>
  </si>
  <si>
    <t>2020</t>
  </si>
  <si>
    <t>Production/service en restauration rapide, collective, cafétéria</t>
  </si>
  <si>
    <t>Monteur en installations sanitaires</t>
  </si>
  <si>
    <t>Equipier polyvalent du commerce</t>
  </si>
  <si>
    <t>Opérateur/opératrice logistique</t>
  </si>
  <si>
    <t>Assistant(e) technique en milieux familial et collectif</t>
  </si>
  <si>
    <t>[1] Évolution des effectifs de Segpa et de la part qu'ils représentent</t>
  </si>
  <si>
    <t>Part des effectifs Segpa sur les formations en collège</t>
  </si>
  <si>
    <t>Menuisier fabricant</t>
  </si>
  <si>
    <t>Métallier</t>
  </si>
  <si>
    <t>Métiers de la mode - vêtement flou</t>
  </si>
  <si>
    <t>Réparation des carrosseries</t>
  </si>
  <si>
    <t>Total Segpa</t>
  </si>
  <si>
    <t>2021</t>
  </si>
  <si>
    <t>Source : DEPP / Système d'information Scolarité.</t>
  </si>
  <si>
    <t>DEPP</t>
  </si>
  <si>
    <t>► Champ : France métropolitaine + DROM, Public + Privé sous contrat.</t>
  </si>
  <si>
    <t>[3] Évolution des taux de passage de Segpa dans les établissements du MENJ</t>
  </si>
  <si>
    <t>RERS 2022, DEPP</t>
  </si>
  <si>
    <t>Population concernée : établissements publics et privés sous contrat dépendant du ministère chargé de l'Éducation nationale (EREA compris).</t>
  </si>
  <si>
    <t>Population concernée : Établissements sous tutelle du MENJ, y compris EREA</t>
  </si>
  <si>
    <t>Sommaire</t>
  </si>
  <si>
    <t>Précisions</t>
  </si>
  <si>
    <r>
      <t>Population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65"/>
        <rFont val="Arial"/>
        <family val="2"/>
      </rPr>
      <t>concernée</t>
    </r>
    <r>
      <rPr>
        <sz val="8"/>
        <color rgb="FF000000"/>
        <rFont val="Arial"/>
        <family val="2"/>
      </rPr>
      <t xml:space="preserve"> - Élèves sous statut scolaire inscrits dans les établissements publics et privés sous contrat relevant du ministère en charge de l’éducation nationale (y compris EREA).</t>
    </r>
  </si>
  <si>
    <t>Pour en savoir plus</t>
  </si>
  <si>
    <r>
      <t>- Note d’Information</t>
    </r>
    <r>
      <rPr>
        <sz val="8"/>
        <color rgb="FF000000"/>
        <rFont val="Arial"/>
        <family val="2"/>
      </rPr>
      <t> : 21.46</t>
    </r>
  </si>
  <si>
    <r>
      <t xml:space="preserve">- DEPP, 2021, </t>
    </r>
    <r>
      <rPr>
        <i/>
        <sz val="8"/>
        <rFont val="Arial"/>
        <family val="2"/>
      </rPr>
      <t>Géographie de l’École 2021</t>
    </r>
    <r>
      <rPr>
        <sz val="8"/>
        <rFont val="Arial"/>
        <family val="2"/>
      </rPr>
      <t>, fiche 7, « La scolarisation au collège ».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</si>
  <si>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</si>
  <si>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</si>
  <si>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</si>
  <si>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</si>
  <si>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</si>
  <si>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</si>
  <si>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</si>
  <si>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</si>
  <si>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2022</t>
  </si>
  <si>
    <t>Source : SYSCA</t>
  </si>
  <si>
    <t>► Champ : Région Corse Public + Privé sous contrat.</t>
  </si>
  <si>
    <t>[2] Proportion d'élèves issus de Segpa parmi les effectifs de 1ère année de CAP en 2022, selon la spécialité de formation</t>
  </si>
  <si>
    <t>RERS 2022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</si>
  <si>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144 élèves de 1ère année de CAP relevant du domaine de la production étaient en Segpa en 2022, soit 217,4 % des effectifs.</t>
    </r>
  </si>
  <si>
    <t>Source : BCP</t>
  </si>
  <si>
    <t>DPSA, RSC 2022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</si>
  <si>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</si>
  <si>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</si>
  <si>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</si>
  <si>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</si>
  <si>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4.11 Les élèves de Segpa</t>
  </si>
  <si>
    <t>RERS 4.11 Les élèves de SEGPA</t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</si>
  <si>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 xml:space="preserve"> : 65,3 % des élèves scolarisés en troisième Segpa en 2021 ont poursuivi leurs études en première année de CAP à la rentrée 2022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</si>
  <si>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2022, 388 élèves sont inscrits en Segpa. Ils représentent 2,9 % de l'ensemble des élèves en formation en collège.</t>
    </r>
  </si>
  <si>
    <t>[4] Part des élèves de collège inscrits en Segpa, rentrée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</si>
</sst>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[$-F800]dddd\,\ mmmm\ dd\,\ yyyy"/>
  </numFmts>
  <fonts count="6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hair">
        <color rgb="FF0000FF"/>
      </top>
      <bottom/>
      <diagonal/>
    </border>
    <border>
      <left style="hair">
        <color theme="0"/>
      </left>
      <right style="hair">
        <color theme="0"/>
      </right>
      <top style="hair">
        <color rgb="FF0000FF"/>
      </top>
      <bottom/>
      <diagonal/>
    </border>
    <border>
      <left/>
      <right/>
      <top style="thin">
        <color rgb="FF0033CC"/>
      </top>
      <bottom style="thin">
        <color rgb="FF0033CC"/>
      </bottom>
      <diagonal/>
    </border>
    <border>
      <left/>
      <right/>
      <top/>
      <bottom style="thick">
        <color theme="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</borders>
  <cellStyleXfs count="8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6" borderId="1"/>
    <xf numFmtId="0" fontId="23" fillId="17" borderId="2" applyNumberFormat="0" applyAlignment="0" applyProtection="0"/>
    <xf numFmtId="0" fontId="3" fillId="0" borderId="3"/>
    <xf numFmtId="0" fontId="19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11" fillId="20" borderId="0">
      <alignment horizontal="center" wrapText="1"/>
    </xf>
    <xf numFmtId="0" fontId="9" fillId="19" borderId="0">
      <alignment horizontal="center"/>
    </xf>
    <xf numFmtId="166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7" fillId="21" borderId="1" applyBorder="0">
      <protection locked="0"/>
    </xf>
    <xf numFmtId="0" fontId="28" fillId="0" borderId="0" applyNumberFormat="0" applyFill="0" applyBorder="0" applyAlignment="0" applyProtection="0"/>
    <xf numFmtId="0" fontId="16" fillId="19" borderId="3">
      <alignment horizontal="left"/>
    </xf>
    <xf numFmtId="0" fontId="29" fillId="19" borderId="0">
      <alignment horizontal="left"/>
    </xf>
    <xf numFmtId="0" fontId="30" fillId="4" borderId="0" applyNumberFormat="0" applyBorder="0" applyAlignment="0" applyProtection="0"/>
    <xf numFmtId="0" fontId="31" fillId="22" borderId="0">
      <alignment horizontal="right" vertical="top" textRotation="90" wrapText="1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12" fillId="20" borderId="0">
      <alignment horizontal="center"/>
    </xf>
    <xf numFmtId="0" fontId="3" fillId="19" borderId="9">
      <alignment wrapText="1"/>
    </xf>
    <xf numFmtId="0" fontId="37" fillId="19" borderId="10"/>
    <xf numFmtId="0" fontId="37" fillId="19" borderId="11"/>
    <xf numFmtId="0" fontId="3" fillId="19" borderId="12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1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8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48" fillId="0" borderId="0"/>
    <xf numFmtId="0" fontId="14" fillId="0" borderId="0"/>
    <xf numFmtId="0" fontId="5" fillId="0" borderId="0"/>
    <xf numFmtId="0" fontId="41" fillId="17" borderId="13" applyNumberFormat="0" applyAlignment="0" applyProtection="0"/>
    <xf numFmtId="9" fontId="1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3" fillId="19" borderId="3"/>
    <xf numFmtId="0" fontId="25" fillId="19" borderId="0">
      <alignment horizontal="right"/>
    </xf>
    <xf numFmtId="0" fontId="42" fillId="24" borderId="0">
      <alignment horizontal="center"/>
    </xf>
    <xf numFmtId="0" fontId="43" fillId="20" borderId="0"/>
    <xf numFmtId="0" fontId="44" fillId="22" borderId="14">
      <alignment horizontal="left" vertical="top" wrapText="1"/>
    </xf>
    <xf numFmtId="0" fontId="44" fillId="22" borderId="15">
      <alignment horizontal="left" vertical="top"/>
    </xf>
    <xf numFmtId="37" fontId="45" fillId="0" borderId="0"/>
    <xf numFmtId="0" fontId="24" fillId="19" borderId="0">
      <alignment horizontal="center"/>
    </xf>
    <xf numFmtId="0" fontId="18" fillId="0" borderId="0" applyNumberFormat="0" applyFill="0" applyBorder="0" applyAlignment="0" applyProtection="0"/>
    <xf numFmtId="0" fontId="4" fillId="19" borderId="0"/>
    <xf numFmtId="0" fontId="4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62" fillId="0" borderId="22" applyNumberFormat="0" applyFill="0" applyAlignment="0" applyProtection="0"/>
  </cellStyleXfs>
  <cellXfs count="126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65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9" fillId="0" borderId="16" xfId="65" applyFont="1" applyFill="1" applyBorder="1"/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6" fillId="0" borderId="0" xfId="0" applyFont="1" applyAlignment="1"/>
    <xf numFmtId="0" fontId="3" fillId="0" borderId="0" xfId="0" quotePrefix="1" applyFont="1" applyAlignment="1"/>
    <xf numFmtId="11" fontId="3" fillId="0" borderId="0" xfId="64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65" applyFont="1" applyBorder="1" applyAlignment="1"/>
    <xf numFmtId="0" fontId="10" fillId="0" borderId="0" xfId="0" applyFont="1" applyBorder="1" applyAlignment="1">
      <alignment vertical="center"/>
    </xf>
    <xf numFmtId="0" fontId="4" fillId="0" borderId="0" xfId="0" applyFont="1"/>
    <xf numFmtId="0" fontId="0" fillId="0" borderId="0" xfId="0" applyBorder="1"/>
    <xf numFmtId="49" fontId="3" fillId="0" borderId="0" xfId="0" applyNumberFormat="1" applyFont="1" applyFill="1" applyBorder="1" applyAlignment="1">
      <alignment horizontal="left" vertical="center"/>
    </xf>
    <xf numFmtId="0" fontId="51" fillId="25" borderId="0" xfId="0" applyFont="1" applyFill="1" applyBorder="1"/>
    <xf numFmtId="0" fontId="52" fillId="25" borderId="0" xfId="0" applyFont="1" applyFill="1" applyBorder="1" applyAlignment="1">
      <alignment horizontal="right"/>
    </xf>
    <xf numFmtId="0" fontId="51" fillId="25" borderId="18" xfId="0" applyFont="1" applyFill="1" applyBorder="1"/>
    <xf numFmtId="0" fontId="52" fillId="25" borderId="18" xfId="0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vertical="center"/>
    </xf>
    <xf numFmtId="0" fontId="6" fillId="0" borderId="0" xfId="0" quotePrefix="1" applyFont="1" applyAlignment="1"/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3" fillId="0" borderId="18" xfId="0" applyNumberFormat="1" applyFont="1" applyBorder="1"/>
    <xf numFmtId="3" fontId="9" fillId="0" borderId="16" xfId="65" applyNumberFormat="1" applyFont="1" applyFill="1" applyBorder="1"/>
    <xf numFmtId="0" fontId="3" fillId="0" borderId="0" xfId="65" applyFont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 applyAlignment="1"/>
    <xf numFmtId="0" fontId="17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8" fillId="0" borderId="16" xfId="0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right" wrapText="1"/>
    </xf>
    <xf numFmtId="165" fontId="3" fillId="0" borderId="17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11" fontId="3" fillId="0" borderId="19" xfId="64" applyNumberFormat="1" applyFont="1" applyBorder="1" applyAlignment="1">
      <alignment horizontal="left"/>
    </xf>
    <xf numFmtId="165" fontId="3" fillId="0" borderId="20" xfId="0" applyNumberFormat="1" applyFont="1" applyBorder="1"/>
    <xf numFmtId="0" fontId="6" fillId="0" borderId="0" xfId="0" applyFont="1" applyBorder="1" applyAlignment="1">
      <alignment vertical="top"/>
    </xf>
    <xf numFmtId="10" fontId="0" fillId="0" borderId="0" xfId="69" applyNumberFormat="1" applyFont="1"/>
    <xf numFmtId="170" fontId="3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/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top"/>
    </xf>
    <xf numFmtId="164" fontId="3" fillId="0" borderId="21" xfId="82" applyNumberFormat="1" applyFont="1" applyBorder="1" applyAlignment="1">
      <alignment horizontal="right"/>
    </xf>
    <xf numFmtId="3" fontId="8" fillId="0" borderId="17" xfId="0" applyNumberFormat="1" applyFont="1" applyFill="1" applyBorder="1" applyAlignment="1">
      <alignment horizontal="right" wrapText="1"/>
    </xf>
    <xf numFmtId="3" fontId="8" fillId="0" borderId="16" xfId="0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right"/>
    </xf>
    <xf numFmtId="0" fontId="54" fillId="0" borderId="0" xfId="83" applyFont="1"/>
    <xf numFmtId="0" fontId="1" fillId="0" borderId="0" xfId="83"/>
    <xf numFmtId="0" fontId="55" fillId="0" borderId="0" xfId="83" applyFont="1" applyAlignment="1">
      <alignment vertical="center" wrapText="1"/>
    </xf>
    <xf numFmtId="0" fontId="1" fillId="0" borderId="0" xfId="83" applyFont="1"/>
    <xf numFmtId="0" fontId="56" fillId="0" borderId="0" xfId="83" applyFont="1" applyFill="1" applyAlignment="1">
      <alignment vertical="center" wrapText="1"/>
    </xf>
    <xf numFmtId="0" fontId="6" fillId="0" borderId="0" xfId="83" applyFont="1" applyAlignment="1">
      <alignment wrapText="1"/>
    </xf>
    <xf numFmtId="0" fontId="56" fillId="0" borderId="0" xfId="83" applyFont="1" applyFill="1" applyAlignment="1">
      <alignment vertical="center"/>
    </xf>
    <xf numFmtId="0" fontId="57" fillId="0" borderId="0" xfId="83" applyFont="1" applyAlignment="1">
      <alignment horizontal="justify" vertical="center" wrapText="1"/>
    </xf>
    <xf numFmtId="0" fontId="56" fillId="0" borderId="0" xfId="83" applyFont="1" applyAlignment="1">
      <alignment horizontal="justify" vertical="center" wrapText="1"/>
    </xf>
    <xf numFmtId="0" fontId="60" fillId="0" borderId="0" xfId="83" applyFont="1" applyAlignment="1">
      <alignment vertical="center" wrapText="1"/>
    </xf>
    <xf numFmtId="0" fontId="3" fillId="0" borderId="0" xfId="83" applyFont="1" applyAlignment="1">
      <alignment vertical="center" wrapText="1"/>
    </xf>
    <xf numFmtId="0" fontId="56" fillId="0" borderId="0" xfId="83" applyFont="1" applyAlignment="1">
      <alignment vertical="center" wrapText="1"/>
    </xf>
    <xf numFmtId="0" fontId="61" fillId="0" borderId="0" xfId="83" applyFont="1" applyAlignment="1">
      <alignment vertical="center" wrapText="1"/>
    </xf>
    <xf numFmtId="0" fontId="3" fillId="0" borderId="0" xfId="83" applyFont="1" applyAlignment="1">
      <alignment wrapText="1"/>
    </xf>
    <xf numFmtId="0" fontId="3" fillId="0" borderId="0" xfId="83" applyFont="1"/>
    <xf numFmtId="0" fontId="4" fillId="26" borderId="0" xfId="0" applyFont="1" applyFill="1" applyBorder="1" applyAlignment="1">
      <alignment horizontal="right" vertical="top"/>
    </xf>
    <xf numFmtId="49" fontId="4" fillId="26" borderId="18" xfId="0" applyNumberFormat="1" applyFont="1" applyFill="1" applyBorder="1" applyAlignment="1">
      <alignment horizontal="right" vertical="top" wrapText="1"/>
    </xf>
    <xf numFmtId="0" fontId="3" fillId="0" borderId="0" xfId="65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65" applyFont="1" applyFill="1" applyBorder="1" applyAlignment="1">
      <alignment horizontal="center" vertical="center" wrapText="1"/>
    </xf>
    <xf numFmtId="0" fontId="15" fillId="0" borderId="17" xfId="65" applyFont="1" applyFill="1" applyBorder="1" applyAlignment="1">
      <alignment horizontal="center" vertical="center" wrapText="1"/>
    </xf>
    <xf numFmtId="0" fontId="4" fillId="0" borderId="17" xfId="65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3" fontId="15" fillId="0" borderId="16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  <xf numFmtId="3" fontId="15" fillId="0" borderId="17" xfId="0" applyNumberFormat="1" applyFont="1" applyFill="1" applyBorder="1" applyAlignment="1">
      <alignment horizontal="right" wrapText="1"/>
    </xf>
    <xf numFmtId="165" fontId="0" fillId="0" borderId="0" xfId="0" applyNumberFormat="1"/>
    <xf numFmtId="165" fontId="3" fillId="0" borderId="0" xfId="0" applyNumberFormat="1" applyFont="1"/>
    <xf numFmtId="171" fontId="54" fillId="0" borderId="0" xfId="58" applyNumberFormat="1" applyFont="1" applyAlignment="1">
      <alignment horizontal="right" wrapText="1"/>
    </xf>
    <xf numFmtId="14" fontId="54" fillId="0" borderId="0" xfId="58" applyNumberFormat="1" applyFont="1" applyAlignment="1">
      <alignment horizontal="right" wrapText="1"/>
    </xf>
    <xf numFmtId="0" fontId="62" fillId="0" borderId="22" xfId="84"/>
    <xf numFmtId="0" fontId="11" fillId="0" borderId="0" xfId="58"/>
    <xf numFmtId="0" fontId="1" fillId="0" borderId="0" xfId="83" applyFont="1" applyAlignment="1">
      <alignment horizontal="left" vertical="center" wrapText="1"/>
    </xf>
    <xf numFmtId="0" fontId="13" fillId="0" borderId="0" xfId="50" applyAlignment="1" applyProtection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8" fillId="0" borderId="0" xfId="0" applyFont="1" applyAlignment="1">
      <alignment horizontal="left" wrapText="1"/>
    </xf>
    <xf numFmtId="3" fontId="3" fillId="0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/>
    <xf numFmtId="0" fontId="4" fillId="0" borderId="11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justify" wrapText="1"/>
    </xf>
    <xf numFmtId="49" fontId="3" fillId="27" borderId="0" xfId="0" applyNumberFormat="1" applyFont="1" applyFill="1" applyBorder="1" applyAlignment="1">
      <alignment horizontal="left" vertical="center"/>
    </xf>
    <xf numFmtId="49" fontId="3" fillId="27" borderId="18" xfId="0" applyNumberFormat="1" applyFont="1" applyFill="1" applyBorder="1" applyAlignment="1">
      <alignment vertical="center"/>
    </xf>
    <xf numFmtId="3" fontId="3" fillId="27" borderId="18" xfId="0" applyNumberFormat="1" applyFont="1" applyFill="1" applyBorder="1" applyAlignment="1">
      <alignment vertical="center"/>
    </xf>
    <xf numFmtId="170" fontId="3" fillId="27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0" fillId="0" borderId="0" xfId="0" applyNumberFormat="1" applyBorder="1"/>
    <xf numFmtId="10" fontId="0" fillId="0" borderId="0" xfId="69" applyNumberFormat="1" applyFont="1" applyBorder="1"/>
  </cellXfs>
  <cellStyles count="8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bin" xfId="20" xr:uid="{00000000-0005-0000-0000-000013000000}"/>
    <cellStyle name="Calculation" xfId="21" xr:uid="{00000000-0005-0000-0000-000014000000}"/>
    <cellStyle name="cell" xfId="22" xr:uid="{00000000-0005-0000-0000-000015000000}"/>
    <cellStyle name="Check Cell" xfId="23" xr:uid="{00000000-0005-0000-0000-000016000000}"/>
    <cellStyle name="Col&amp;RowHeadings" xfId="24" xr:uid="{00000000-0005-0000-0000-000017000000}"/>
    <cellStyle name="ColCodes" xfId="25" xr:uid="{00000000-0005-0000-0000-000018000000}"/>
    <cellStyle name="ColTitles" xfId="26" xr:uid="{00000000-0005-0000-0000-000019000000}"/>
    <cellStyle name="column" xfId="27" xr:uid="{00000000-0005-0000-0000-00001A000000}"/>
    <cellStyle name="Comma [0]_B3.1a" xfId="28" xr:uid="{00000000-0005-0000-0000-00001B000000}"/>
    <cellStyle name="Comma 2" xfId="29" xr:uid="{00000000-0005-0000-0000-00001C000000}"/>
    <cellStyle name="Comma_B3.1a" xfId="30" xr:uid="{00000000-0005-0000-0000-00001D000000}"/>
    <cellStyle name="Currency [0]_B3.1a" xfId="31" xr:uid="{00000000-0005-0000-0000-00001E000000}"/>
    <cellStyle name="Currency_B3.1a" xfId="32" xr:uid="{00000000-0005-0000-0000-00001F000000}"/>
    <cellStyle name="DataEntryCells" xfId="33" xr:uid="{00000000-0005-0000-0000-000020000000}"/>
    <cellStyle name="Explanatory Text" xfId="34" xr:uid="{00000000-0005-0000-0000-000021000000}"/>
    <cellStyle name="formula" xfId="35" xr:uid="{00000000-0005-0000-0000-000022000000}"/>
    <cellStyle name="gap" xfId="36" xr:uid="{00000000-0005-0000-0000-000023000000}"/>
    <cellStyle name="Good" xfId="37" xr:uid="{00000000-0005-0000-0000-000024000000}"/>
    <cellStyle name="GreyBackgroun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 2" xfId="43" xr:uid="{00000000-0005-0000-0000-00002A000000}"/>
    <cellStyle name="Input" xfId="44" xr:uid="{00000000-0005-0000-0000-00002B000000}"/>
    <cellStyle name="ISC" xfId="45" xr:uid="{00000000-0005-0000-0000-00002C000000}"/>
    <cellStyle name="level1a" xfId="46" xr:uid="{00000000-0005-0000-0000-00002D000000}"/>
    <cellStyle name="level2" xfId="47" xr:uid="{00000000-0005-0000-0000-00002E000000}"/>
    <cellStyle name="level2a" xfId="48" xr:uid="{00000000-0005-0000-0000-00002F000000}"/>
    <cellStyle name="level3" xfId="49" xr:uid="{00000000-0005-0000-0000-000030000000}"/>
    <cellStyle name="Lien hypertexte 2" xfId="50" xr:uid="{00000000-0005-0000-0000-000031000000}"/>
    <cellStyle name="Lien hypertexte 3" xfId="51" xr:uid="{00000000-0005-0000-0000-000032000000}"/>
    <cellStyle name="Lien hypertexte 4" xfId="52" xr:uid="{00000000-0005-0000-0000-000033000000}"/>
    <cellStyle name="Linked Cell" xfId="53" xr:uid="{00000000-0005-0000-0000-000034000000}"/>
    <cellStyle name="Migliaia (0)_conti99" xfId="54" xr:uid="{00000000-0005-0000-0000-000035000000}"/>
    <cellStyle name="Neutral" xfId="55" xr:uid="{00000000-0005-0000-0000-000036000000}"/>
    <cellStyle name="Normaali_Y8_Fin02" xfId="56" xr:uid="{00000000-0005-0000-0000-000037000000}"/>
    <cellStyle name="Normal" xfId="0" builtinId="0"/>
    <cellStyle name="Normal 2" xfId="57" xr:uid="{00000000-0005-0000-0000-000039000000}"/>
    <cellStyle name="Normal 2 2" xfId="58" xr:uid="{00000000-0005-0000-0000-00003A000000}"/>
    <cellStyle name="Normal 2 3" xfId="59" xr:uid="{00000000-0005-0000-0000-00003B000000}"/>
    <cellStyle name="Normal 2_TC_A1" xfId="60" xr:uid="{00000000-0005-0000-0000-00003C000000}"/>
    <cellStyle name="Normal 2_TC_A1 2" xfId="83" xr:uid="{00000000-0005-0000-0000-00003D000000}"/>
    <cellStyle name="Normal 3" xfId="61" xr:uid="{00000000-0005-0000-0000-00003E000000}"/>
    <cellStyle name="Normal 3 2" xfId="62" xr:uid="{00000000-0005-0000-0000-00003F000000}"/>
    <cellStyle name="Normal 4" xfId="63" xr:uid="{00000000-0005-0000-0000-000040000000}"/>
    <cellStyle name="Normal_04_05_3" xfId="64" xr:uid="{00000000-0005-0000-0000-000041000000}"/>
    <cellStyle name="Normal_Tableaux" xfId="65" xr:uid="{00000000-0005-0000-0000-000042000000}"/>
    <cellStyle name="Output" xfId="66" xr:uid="{00000000-0005-0000-0000-000043000000}"/>
    <cellStyle name="Percent 2" xfId="67" xr:uid="{00000000-0005-0000-0000-000044000000}"/>
    <cellStyle name="Percent_1 SubOverv.USd" xfId="68" xr:uid="{00000000-0005-0000-0000-000045000000}"/>
    <cellStyle name="Pourcentage" xfId="69" builtinId="5"/>
    <cellStyle name="Pourcentage 4" xfId="82" xr:uid="{00000000-0005-0000-0000-000047000000}"/>
    <cellStyle name="Prozent_SubCatperStud" xfId="70" xr:uid="{00000000-0005-0000-0000-000048000000}"/>
    <cellStyle name="row" xfId="71" xr:uid="{00000000-0005-0000-0000-000049000000}"/>
    <cellStyle name="RowCodes" xfId="72" xr:uid="{00000000-0005-0000-0000-00004A000000}"/>
    <cellStyle name="Row-Col Headings" xfId="73" xr:uid="{00000000-0005-0000-0000-00004B000000}"/>
    <cellStyle name="RowTitles_CENTRAL_GOVT" xfId="74" xr:uid="{00000000-0005-0000-0000-00004C000000}"/>
    <cellStyle name="RowTitles-Col2" xfId="75" xr:uid="{00000000-0005-0000-0000-00004D000000}"/>
    <cellStyle name="RowTitles-Detail" xfId="76" xr:uid="{00000000-0005-0000-0000-00004E000000}"/>
    <cellStyle name="Standard_Info" xfId="77" xr:uid="{00000000-0005-0000-0000-00004F000000}"/>
    <cellStyle name="temp" xfId="78" xr:uid="{00000000-0005-0000-0000-000050000000}"/>
    <cellStyle name="Title" xfId="79" xr:uid="{00000000-0005-0000-0000-000051000000}"/>
    <cellStyle name="title1" xfId="80" xr:uid="{00000000-0005-0000-0000-000052000000}"/>
    <cellStyle name="Titre 1" xfId="84" builtinId="16"/>
    <cellStyle name="Warning Text" xfId="81" xr:uid="{00000000-0005-0000-0000-000054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79851369938593E-2"/>
          <c:y val="6.2531892815723619E-2"/>
          <c:w val="0.81076885153098521"/>
          <c:h val="0.7731413660501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'4.11 Graphique 1'!$A$6</c:f>
              <c:strCache>
                <c:ptCount val="1"/>
                <c:pt idx="0">
                  <c:v>Total Segpa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11-4306-B1DE-B1BD4900C78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'4.11 Graphique 1'!$B$5:$H$5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'4.11 Graphique 1'!$B$6:$H$6</c:f>
              <c:numCache>
                <c:formatCode>#,##0</c:formatCode>
                <c:ptCount val="7"/>
                <c:pt idx="0">
                  <c:v>327</c:v>
                </c:pt>
                <c:pt idx="1">
                  <c:v>324</c:v>
                </c:pt>
                <c:pt idx="2">
                  <c:v>372</c:v>
                </c:pt>
                <c:pt idx="3">
                  <c:v>360</c:v>
                </c:pt>
                <c:pt idx="4">
                  <c:v>354</c:v>
                </c:pt>
                <c:pt idx="5">
                  <c:v>374</c:v>
                </c:pt>
                <c:pt idx="6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1-4306-B1DE-B1BD4900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24"/>
        <c:axId val="519323944"/>
        <c:axId val="1"/>
      </c:barChart>
      <c:lineChart>
        <c:grouping val="standard"/>
        <c:varyColors val="0"/>
        <c:ser>
          <c:idx val="1"/>
          <c:order val="1"/>
          <c:tx>
            <c:strRef>
              <c:f>'4.11 Graphique 1'!$A$7</c:f>
              <c:strCache>
                <c:ptCount val="1"/>
                <c:pt idx="0">
                  <c:v>Part des effectifs Segpa sur les formations en collège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11-4306-B1DE-B1BD4900C78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'4.11 Graphique 1'!$B$5:$H$5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'4.11 Graphique 1'!$B$7:$H$7</c:f>
              <c:numCache>
                <c:formatCode>0.0%</c:formatCode>
                <c:ptCount val="7"/>
                <c:pt idx="0">
                  <c:v>2.5455394675385334E-2</c:v>
                </c:pt>
                <c:pt idx="1">
                  <c:v>2.5034770514603615E-2</c:v>
                </c:pt>
                <c:pt idx="2">
                  <c:v>2.8599984623664181E-2</c:v>
                </c:pt>
                <c:pt idx="3">
                  <c:v>2.7116601385959626E-2</c:v>
                </c:pt>
                <c:pt idx="4">
                  <c:v>2.652281411553158E-2</c:v>
                </c:pt>
                <c:pt idx="5">
                  <c:v>2.8061224489795918E-2</c:v>
                </c:pt>
                <c:pt idx="6">
                  <c:v>2.8527314168075878E-2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1-4306-B1DE-B1BD4900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32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19323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.0000000000000004E-2"/>
        </c:scaling>
        <c:delete val="0"/>
        <c:axPos val="r"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76215473065867"/>
          <c:y val="0.89208651838228248"/>
          <c:w val="0.53809586301712287"/>
          <c:h val="7.91367319960917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0</xdr:col>
      <xdr:colOff>4763</xdr:colOff>
      <xdr:row>43</xdr:row>
      <xdr:rowOff>38094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0" y="6308035"/>
          <a:ext cx="4763" cy="21489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8</xdr:row>
      <xdr:rowOff>0</xdr:rowOff>
    </xdr:from>
    <xdr:to>
      <xdr:col>7</xdr:col>
      <xdr:colOff>57150</xdr:colOff>
      <xdr:row>30</xdr:row>
      <xdr:rowOff>133350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714375</xdr:colOff>
      <xdr:row>4</xdr:row>
      <xdr:rowOff>104775</xdr:rowOff>
    </xdr:from>
    <xdr:to>
      <xdr:col>10</xdr:col>
      <xdr:colOff>400050</xdr:colOff>
      <xdr:row>36</xdr:row>
      <xdr:rowOff>41743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6325" y="657225"/>
          <a:ext cx="4257675" cy="5118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/>
  <dimension ref="A1:A98"/>
  <sheetViews>
    <sheetView showGridLines="0" tabSelected="1" zoomScaleNormal="100" zoomScaleSheetLayoutView="110" workbookViewId="0">
      <selection activeCell="A23" sqref="A23"/>
    </sheetView>
  </sheetViews>
  <sheetFormatPr baseColWidth="10" defaultRowHeight="12.75" x14ac:dyDescent="0.2"/>
  <cols>
    <col min="1" max="1" width="90.7109375" style="59" customWidth="1"/>
    <col min="2" max="16384" width="11.42578125" style="59"/>
  </cols>
  <sheetData>
    <row r="1" spans="1:1" x14ac:dyDescent="0.2">
      <c r="A1" s="58" t="s">
        <v>129</v>
      </c>
    </row>
    <row r="2" spans="1:1" x14ac:dyDescent="0.2">
      <c r="A2" s="90" t="s">
        <v>130</v>
      </c>
    </row>
    <row r="3" spans="1:1" x14ac:dyDescent="0.2">
      <c r="A3" s="91">
        <v>44897</v>
      </c>
    </row>
    <row r="4" spans="1:1" ht="20.25" thickBot="1" x14ac:dyDescent="0.35">
      <c r="A4" s="92" t="s">
        <v>131</v>
      </c>
    </row>
    <row r="5" spans="1:1" ht="13.5" thickTop="1" x14ac:dyDescent="0.2">
      <c r="A5" s="93"/>
    </row>
    <row r="6" spans="1:1" ht="25.5" x14ac:dyDescent="0.2">
      <c r="A6" s="94" t="s">
        <v>132</v>
      </c>
    </row>
    <row r="7" spans="1:1" ht="102" customHeight="1" x14ac:dyDescent="0.2">
      <c r="A7" s="95" t="s">
        <v>133</v>
      </c>
    </row>
    <row r="9" spans="1:1" ht="15.75" x14ac:dyDescent="0.2">
      <c r="A9" s="60" t="s">
        <v>134</v>
      </c>
    </row>
    <row r="10" spans="1:1" x14ac:dyDescent="0.2">
      <c r="A10" s="58"/>
    </row>
    <row r="11" spans="1:1" x14ac:dyDescent="0.2">
      <c r="A11" s="58"/>
    </row>
    <row r="12" spans="1:1" x14ac:dyDescent="0.2">
      <c r="A12" s="58"/>
    </row>
    <row r="13" spans="1:1" s="61" customFormat="1" ht="34.9" customHeight="1" x14ac:dyDescent="0.2"/>
    <row r="14" spans="1:1" ht="35.1" customHeight="1" x14ac:dyDescent="0.2">
      <c r="A14" s="62" t="s">
        <v>108</v>
      </c>
    </row>
    <row r="15" spans="1:1" x14ac:dyDescent="0.2">
      <c r="A15" s="63" t="s">
        <v>93</v>
      </c>
    </row>
    <row r="16" spans="1:1" ht="24" x14ac:dyDescent="0.2">
      <c r="A16" s="63" t="s">
        <v>125</v>
      </c>
    </row>
    <row r="17" spans="1:1" x14ac:dyDescent="0.2">
      <c r="A17" s="63" t="s">
        <v>104</v>
      </c>
    </row>
    <row r="18" spans="1:1" x14ac:dyDescent="0.2">
      <c r="A18" s="63" t="s">
        <v>138</v>
      </c>
    </row>
    <row r="19" spans="1:1" x14ac:dyDescent="0.2">
      <c r="A19" s="63"/>
    </row>
    <row r="20" spans="1:1" x14ac:dyDescent="0.2">
      <c r="A20" s="63"/>
    </row>
    <row r="21" spans="1:1" x14ac:dyDescent="0.2">
      <c r="A21" s="63"/>
    </row>
    <row r="22" spans="1:1" x14ac:dyDescent="0.2">
      <c r="A22" s="63"/>
    </row>
    <row r="23" spans="1:1" ht="35.1" customHeight="1" x14ac:dyDescent="0.2">
      <c r="A23" s="64" t="s">
        <v>109</v>
      </c>
    </row>
    <row r="24" spans="1:1" ht="22.5" x14ac:dyDescent="0.2">
      <c r="A24" s="65" t="s">
        <v>110</v>
      </c>
    </row>
    <row r="25" spans="1:1" ht="35.1" customHeight="1" x14ac:dyDescent="0.2">
      <c r="A25" s="66" t="s">
        <v>111</v>
      </c>
    </row>
    <row r="26" spans="1:1" x14ac:dyDescent="0.2">
      <c r="A26" s="67" t="s">
        <v>112</v>
      </c>
    </row>
    <row r="27" spans="1:1" x14ac:dyDescent="0.2">
      <c r="A27" s="68" t="s">
        <v>113</v>
      </c>
    </row>
    <row r="28" spans="1:1" ht="35.1" customHeight="1" x14ac:dyDescent="0.2">
      <c r="A28" s="69" t="s">
        <v>114</v>
      </c>
    </row>
    <row r="29" spans="1:1" x14ac:dyDescent="0.2">
      <c r="A29" s="70" t="s">
        <v>115</v>
      </c>
    </row>
    <row r="30" spans="1:1" x14ac:dyDescent="0.2">
      <c r="A30" s="61"/>
    </row>
    <row r="31" spans="1:1" ht="22.5" x14ac:dyDescent="0.2">
      <c r="A31" s="71" t="s">
        <v>116</v>
      </c>
    </row>
    <row r="32" spans="1:1" x14ac:dyDescent="0.2">
      <c r="A32" s="72"/>
    </row>
    <row r="33" spans="1:1" x14ac:dyDescent="0.2">
      <c r="A33" s="64" t="s">
        <v>117</v>
      </c>
    </row>
    <row r="34" spans="1:1" x14ac:dyDescent="0.2">
      <c r="A34" s="72"/>
    </row>
    <row r="35" spans="1:1" x14ac:dyDescent="0.2">
      <c r="A35" s="72" t="s">
        <v>118</v>
      </c>
    </row>
    <row r="36" spans="1:1" x14ac:dyDescent="0.2">
      <c r="A36" s="72" t="s">
        <v>119</v>
      </c>
    </row>
    <row r="37" spans="1:1" x14ac:dyDescent="0.2">
      <c r="A37" s="72" t="s">
        <v>120</v>
      </c>
    </row>
    <row r="38" spans="1:1" x14ac:dyDescent="0.2">
      <c r="A38" s="72" t="s">
        <v>121</v>
      </c>
    </row>
    <row r="39" spans="1:1" x14ac:dyDescent="0.2">
      <c r="A39" s="61"/>
    </row>
    <row r="40" spans="1:1" x14ac:dyDescent="0.2">
      <c r="A40" s="61"/>
    </row>
    <row r="41" spans="1:1" x14ac:dyDescent="0.2">
      <c r="A41" s="61"/>
    </row>
    <row r="42" spans="1:1" x14ac:dyDescent="0.2">
      <c r="A42" s="61"/>
    </row>
    <row r="43" spans="1:1" x14ac:dyDescent="0.2">
      <c r="A43" s="61"/>
    </row>
    <row r="44" spans="1:1" x14ac:dyDescent="0.2">
      <c r="A44" s="61"/>
    </row>
    <row r="45" spans="1:1" x14ac:dyDescent="0.2">
      <c r="A45" s="61"/>
    </row>
    <row r="46" spans="1:1" x14ac:dyDescent="0.2">
      <c r="A46" s="61"/>
    </row>
    <row r="47" spans="1:1" x14ac:dyDescent="0.2">
      <c r="A47" s="61"/>
    </row>
    <row r="48" spans="1:1" x14ac:dyDescent="0.2">
      <c r="A48" s="61"/>
    </row>
    <row r="49" spans="1:1" x14ac:dyDescent="0.2">
      <c r="A49" s="61"/>
    </row>
    <row r="50" spans="1:1" x14ac:dyDescent="0.2">
      <c r="A50" s="61"/>
    </row>
    <row r="51" spans="1:1" x14ac:dyDescent="0.2">
      <c r="A51" s="61"/>
    </row>
    <row r="52" spans="1:1" x14ac:dyDescent="0.2">
      <c r="A52" s="61"/>
    </row>
    <row r="53" spans="1:1" x14ac:dyDescent="0.2">
      <c r="A53" s="61"/>
    </row>
    <row r="54" spans="1:1" x14ac:dyDescent="0.2">
      <c r="A54" s="61"/>
    </row>
    <row r="55" spans="1:1" x14ac:dyDescent="0.2">
      <c r="A55" s="61"/>
    </row>
    <row r="56" spans="1:1" x14ac:dyDescent="0.2">
      <c r="A56" s="61"/>
    </row>
    <row r="57" spans="1:1" x14ac:dyDescent="0.2">
      <c r="A57" s="61"/>
    </row>
    <row r="58" spans="1:1" x14ac:dyDescent="0.2">
      <c r="A58" s="61"/>
    </row>
    <row r="59" spans="1:1" x14ac:dyDescent="0.2">
      <c r="A59" s="61"/>
    </row>
    <row r="60" spans="1:1" x14ac:dyDescent="0.2">
      <c r="A60" s="61"/>
    </row>
    <row r="61" spans="1:1" x14ac:dyDescent="0.2">
      <c r="A61" s="61"/>
    </row>
    <row r="62" spans="1:1" x14ac:dyDescent="0.2">
      <c r="A62" s="61"/>
    </row>
    <row r="63" spans="1:1" x14ac:dyDescent="0.2">
      <c r="A63" s="61"/>
    </row>
    <row r="64" spans="1:1" x14ac:dyDescent="0.2">
      <c r="A64" s="61"/>
    </row>
    <row r="65" spans="1:1" x14ac:dyDescent="0.2">
      <c r="A65" s="61"/>
    </row>
    <row r="66" spans="1:1" x14ac:dyDescent="0.2">
      <c r="A66" s="61"/>
    </row>
    <row r="67" spans="1:1" x14ac:dyDescent="0.2">
      <c r="A67" s="61"/>
    </row>
    <row r="68" spans="1:1" x14ac:dyDescent="0.2">
      <c r="A68" s="61"/>
    </row>
    <row r="69" spans="1:1" x14ac:dyDescent="0.2">
      <c r="A69" s="61"/>
    </row>
    <row r="70" spans="1:1" x14ac:dyDescent="0.2">
      <c r="A70" s="61"/>
    </row>
    <row r="71" spans="1:1" x14ac:dyDescent="0.2">
      <c r="A71" s="61"/>
    </row>
    <row r="72" spans="1:1" x14ac:dyDescent="0.2">
      <c r="A72" s="61"/>
    </row>
    <row r="73" spans="1:1" x14ac:dyDescent="0.2">
      <c r="A73" s="61"/>
    </row>
    <row r="74" spans="1:1" x14ac:dyDescent="0.2">
      <c r="A74" s="61"/>
    </row>
    <row r="75" spans="1:1" x14ac:dyDescent="0.2">
      <c r="A75" s="61"/>
    </row>
    <row r="76" spans="1:1" x14ac:dyDescent="0.2">
      <c r="A76" s="61"/>
    </row>
    <row r="77" spans="1:1" x14ac:dyDescent="0.2">
      <c r="A77" s="61"/>
    </row>
    <row r="78" spans="1:1" x14ac:dyDescent="0.2">
      <c r="A78" s="61"/>
    </row>
    <row r="79" spans="1:1" x14ac:dyDescent="0.2">
      <c r="A79" s="61"/>
    </row>
    <row r="80" spans="1:1" x14ac:dyDescent="0.2">
      <c r="A80" s="61"/>
    </row>
    <row r="81" spans="1:1" x14ac:dyDescent="0.2">
      <c r="A81" s="61"/>
    </row>
    <row r="82" spans="1:1" x14ac:dyDescent="0.2">
      <c r="A82" s="61"/>
    </row>
    <row r="83" spans="1:1" x14ac:dyDescent="0.2">
      <c r="A83" s="61"/>
    </row>
    <row r="84" spans="1:1" x14ac:dyDescent="0.2">
      <c r="A84" s="61"/>
    </row>
    <row r="85" spans="1:1" x14ac:dyDescent="0.2">
      <c r="A85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  <row r="89" spans="1:1" x14ac:dyDescent="0.2">
      <c r="A89" s="61"/>
    </row>
    <row r="90" spans="1:1" x14ac:dyDescent="0.2">
      <c r="A90" s="61"/>
    </row>
    <row r="91" spans="1:1" x14ac:dyDescent="0.2">
      <c r="A91" s="61"/>
    </row>
    <row r="92" spans="1:1" x14ac:dyDescent="0.2">
      <c r="A92" s="61"/>
    </row>
    <row r="93" spans="1:1" x14ac:dyDescent="0.2">
      <c r="A93" s="61"/>
    </row>
    <row r="94" spans="1:1" x14ac:dyDescent="0.2">
      <c r="A94" s="61"/>
    </row>
    <row r="95" spans="1:1" x14ac:dyDescent="0.2">
      <c r="A95" s="61"/>
    </row>
    <row r="96" spans="1:1" x14ac:dyDescent="0.2">
      <c r="A96" s="61"/>
    </row>
    <row r="97" spans="1:1" x14ac:dyDescent="0.2">
      <c r="A97" s="61"/>
    </row>
    <row r="98" spans="1:1" x14ac:dyDescent="0.2">
      <c r="A98" s="61"/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H3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56.42578125" style="1" customWidth="1"/>
    <col min="2" max="7" width="7.7109375" style="1" customWidth="1"/>
    <col min="8" max="8" width="8" style="1" customWidth="1"/>
    <col min="9" max="16384" width="11.42578125" style="1"/>
  </cols>
  <sheetData>
    <row r="1" spans="1:8" s="5" customFormat="1" ht="18" x14ac:dyDescent="0.2">
      <c r="A1" s="16" t="s">
        <v>135</v>
      </c>
    </row>
    <row r="2" spans="1:8" ht="12" x14ac:dyDescent="0.2">
      <c r="A2" s="8"/>
    </row>
    <row r="3" spans="1:8" ht="12" x14ac:dyDescent="0.2">
      <c r="A3" s="8" t="str">
        <f>'4.11 Notice'!A15</f>
        <v>[1] Évolution des effectifs de Segpa et de la part qu'ils représentent</v>
      </c>
    </row>
    <row r="4" spans="1:8" ht="19.5" customHeight="1" x14ac:dyDescent="0.2">
      <c r="A4" s="10"/>
    </row>
    <row r="5" spans="1:8" s="9" customFormat="1" ht="33.75" customHeight="1" x14ac:dyDescent="0.2">
      <c r="A5" s="73"/>
      <c r="B5" s="74" t="s">
        <v>3</v>
      </c>
      <c r="C5" s="74" t="s">
        <v>4</v>
      </c>
      <c r="D5" s="74" t="s">
        <v>5</v>
      </c>
      <c r="E5" s="74" t="s">
        <v>66</v>
      </c>
      <c r="F5" s="74" t="s">
        <v>87</v>
      </c>
      <c r="G5" s="74" t="s">
        <v>100</v>
      </c>
      <c r="H5" s="74" t="s">
        <v>122</v>
      </c>
    </row>
    <row r="6" spans="1:8" ht="16.5" customHeight="1" x14ac:dyDescent="0.2">
      <c r="A6" s="7" t="s">
        <v>99</v>
      </c>
      <c r="B6" s="29">
        <v>327</v>
      </c>
      <c r="C6" s="29">
        <v>324</v>
      </c>
      <c r="D6" s="29">
        <v>372</v>
      </c>
      <c r="E6" s="29">
        <v>360</v>
      </c>
      <c r="F6" s="29">
        <v>354</v>
      </c>
      <c r="G6" s="29">
        <v>374</v>
      </c>
      <c r="H6" s="29">
        <v>388</v>
      </c>
    </row>
    <row r="7" spans="1:8" ht="18" customHeight="1" x14ac:dyDescent="0.2">
      <c r="A7" s="51" t="s">
        <v>94</v>
      </c>
      <c r="B7" s="54">
        <f>+B6/12846</f>
        <v>2.5455394675385334E-2</v>
      </c>
      <c r="C7" s="54">
        <f>+C6/12942</f>
        <v>2.5034770514603615E-2</v>
      </c>
      <c r="D7" s="54">
        <f>+D6/13007</f>
        <v>2.8599984623664181E-2</v>
      </c>
      <c r="E7" s="54">
        <f>+E6/13276</f>
        <v>2.7116601385959626E-2</v>
      </c>
      <c r="F7" s="54">
        <f>+F6/13347</f>
        <v>2.652281411553158E-2</v>
      </c>
      <c r="G7" s="54">
        <f>+G6/13328</f>
        <v>2.8061224489795918E-2</v>
      </c>
      <c r="H7" s="54">
        <f>+H6/13601</f>
        <v>2.8527314168075878E-2</v>
      </c>
    </row>
    <row r="8" spans="1:8" s="2" customFormat="1" ht="15" customHeight="1" x14ac:dyDescent="0.2"/>
    <row r="32" spans="1:1" x14ac:dyDescent="0.2">
      <c r="A32" s="17" t="s">
        <v>124</v>
      </c>
    </row>
    <row r="33" spans="1:8" ht="31.5" customHeight="1" x14ac:dyDescent="0.2">
      <c r="A33" s="117" t="s">
        <v>137</v>
      </c>
      <c r="B33" s="117"/>
      <c r="C33" s="117"/>
      <c r="D33" s="117"/>
      <c r="E33" s="117"/>
      <c r="F33" s="117"/>
      <c r="G33" s="117"/>
      <c r="H33" s="117"/>
    </row>
    <row r="34" spans="1:8" ht="20.25" customHeight="1" x14ac:dyDescent="0.2">
      <c r="A34" s="6" t="s">
        <v>107</v>
      </c>
    </row>
    <row r="35" spans="1:8" ht="12.75" customHeight="1" x14ac:dyDescent="0.2">
      <c r="A35" s="15" t="s">
        <v>123</v>
      </c>
    </row>
  </sheetData>
  <mergeCells count="1">
    <mergeCell ref="A33:H33"/>
  </mergeCells>
  <phoneticPr fontId="0" type="noConversion"/>
  <pageMargins left="0" right="0" top="0.98425196850393704" bottom="0.98425196850393704" header="0.51181102362204722" footer="0.51181102362204722"/>
  <pageSetup paperSize="9" scale="74" orientation="landscape" cellComments="asDisplayed" r:id="rId1"/>
  <headerFooter alignWithMargins="0"/>
  <ignoredErrors>
    <ignoredError sqref="B5:H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showGridLines="0" workbookViewId="0">
      <selection activeCell="A4" sqref="A4"/>
    </sheetView>
  </sheetViews>
  <sheetFormatPr baseColWidth="10" defaultRowHeight="11.25" x14ac:dyDescent="0.2"/>
  <cols>
    <col min="1" max="1" width="11.42578125" style="2"/>
    <col min="2" max="2" width="4" style="2" bestFit="1" customWidth="1"/>
    <col min="3" max="3" width="48.7109375" style="2" customWidth="1"/>
    <col min="4" max="4" width="17.28515625" style="2" customWidth="1"/>
    <col min="5" max="5" width="8.85546875" style="2" customWidth="1"/>
    <col min="6" max="6" width="9.85546875" style="2" customWidth="1"/>
    <col min="7" max="16384" width="11.42578125" style="2"/>
  </cols>
  <sheetData>
    <row r="1" spans="1:8" ht="18" x14ac:dyDescent="0.2">
      <c r="A1" s="101" t="s">
        <v>135</v>
      </c>
      <c r="B1" s="101"/>
      <c r="C1" s="101"/>
      <c r="D1" s="16"/>
      <c r="E1" s="5"/>
    </row>
    <row r="2" spans="1:8" s="31" customFormat="1" ht="12.75" x14ac:dyDescent="0.2">
      <c r="A2" s="8"/>
      <c r="B2" s="1"/>
      <c r="C2" s="1"/>
      <c r="D2" s="1"/>
      <c r="E2" s="1"/>
      <c r="F2" s="32"/>
    </row>
    <row r="3" spans="1:8" ht="12" x14ac:dyDescent="0.2">
      <c r="A3" s="48" t="str">
        <f>'4.11 Notice'!A16</f>
        <v>[2] Proportion d'élèves issus de Segpa parmi les effectifs de 1ère année de CAP en 2022, selon la spécialité de formation</v>
      </c>
      <c r="B3" s="48"/>
      <c r="C3" s="48"/>
      <c r="D3" s="48"/>
      <c r="E3" s="48"/>
      <c r="F3" s="33"/>
    </row>
    <row r="5" spans="1:8" ht="31.5" x14ac:dyDescent="0.2">
      <c r="A5" s="76"/>
      <c r="B5" s="76"/>
      <c r="C5" s="77"/>
      <c r="D5" s="78" t="s">
        <v>81</v>
      </c>
      <c r="E5" s="79" t="s">
        <v>80</v>
      </c>
      <c r="F5" s="80" t="s">
        <v>65</v>
      </c>
    </row>
    <row r="6" spans="1:8" s="3" customFormat="1" ht="12.95" customHeight="1" x14ac:dyDescent="0.2">
      <c r="A6" s="102" t="s">
        <v>76</v>
      </c>
      <c r="B6" s="102"/>
      <c r="C6" s="103"/>
      <c r="D6" s="81">
        <f>SUM(D7:D18)</f>
        <v>144</v>
      </c>
      <c r="E6" s="82">
        <f>SUM(E7:E18)</f>
        <v>25</v>
      </c>
      <c r="F6" s="83">
        <f t="shared" ref="F6:F28" si="0">(E6/D6)*100</f>
        <v>17.361111111111111</v>
      </c>
    </row>
    <row r="7" spans="1:8" s="3" customFormat="1" ht="12.95" customHeight="1" x14ac:dyDescent="0.2">
      <c r="A7" s="106" t="s">
        <v>77</v>
      </c>
      <c r="B7" s="75" t="s">
        <v>67</v>
      </c>
      <c r="C7" s="42"/>
      <c r="D7" s="43"/>
      <c r="E7" s="55"/>
      <c r="F7" s="44"/>
    </row>
    <row r="8" spans="1:8" s="3" customFormat="1" ht="12.95" customHeight="1" x14ac:dyDescent="0.2">
      <c r="A8" s="106"/>
      <c r="B8" s="75" t="s">
        <v>88</v>
      </c>
      <c r="C8" s="42"/>
      <c r="D8" s="43">
        <v>13</v>
      </c>
      <c r="E8" s="55">
        <v>6</v>
      </c>
      <c r="F8" s="44">
        <f t="shared" si="0"/>
        <v>46.153846153846153</v>
      </c>
    </row>
    <row r="9" spans="1:8" s="3" customFormat="1" ht="12.95" customHeight="1" x14ac:dyDescent="0.2">
      <c r="A9" s="106"/>
      <c r="B9" s="75" t="s">
        <v>68</v>
      </c>
      <c r="C9" s="42"/>
      <c r="D9" s="43">
        <v>19</v>
      </c>
      <c r="E9" s="55">
        <v>3</v>
      </c>
      <c r="F9" s="44">
        <f t="shared" si="0"/>
        <v>15.789473684210526</v>
      </c>
    </row>
    <row r="10" spans="1:8" s="3" customFormat="1" ht="12.95" customHeight="1" x14ac:dyDescent="0.2">
      <c r="A10" s="106"/>
      <c r="B10" s="75" t="s">
        <v>69</v>
      </c>
      <c r="C10" s="42"/>
      <c r="D10" s="43">
        <v>15</v>
      </c>
      <c r="E10" s="55">
        <v>1</v>
      </c>
      <c r="F10" s="44">
        <f t="shared" si="0"/>
        <v>6.666666666666667</v>
      </c>
      <c r="H10" s="30"/>
    </row>
    <row r="11" spans="1:8" s="3" customFormat="1" ht="12.95" customHeight="1" x14ac:dyDescent="0.2">
      <c r="A11" s="106"/>
      <c r="B11" s="75" t="s">
        <v>95</v>
      </c>
      <c r="C11" s="42"/>
      <c r="D11" s="43">
        <v>11</v>
      </c>
      <c r="E11" s="55">
        <v>2</v>
      </c>
      <c r="F11" s="44">
        <f t="shared" si="0"/>
        <v>18.181818181818183</v>
      </c>
      <c r="H11" s="30"/>
    </row>
    <row r="12" spans="1:8" s="3" customFormat="1" ht="12.95" customHeight="1" x14ac:dyDescent="0.2">
      <c r="A12" s="106"/>
      <c r="B12" s="75" t="s">
        <v>71</v>
      </c>
      <c r="C12" s="42"/>
      <c r="D12" s="43">
        <v>6</v>
      </c>
      <c r="E12" s="55">
        <v>4</v>
      </c>
      <c r="F12" s="44">
        <f t="shared" si="0"/>
        <v>66.666666666666657</v>
      </c>
      <c r="H12" s="30"/>
    </row>
    <row r="13" spans="1:8" s="3" customFormat="1" ht="12.95" customHeight="1" x14ac:dyDescent="0.2">
      <c r="A13" s="106"/>
      <c r="B13" s="75" t="s">
        <v>96</v>
      </c>
      <c r="C13" s="42"/>
      <c r="D13" s="43">
        <v>11</v>
      </c>
      <c r="E13" s="55">
        <v>2</v>
      </c>
      <c r="F13" s="44">
        <f t="shared" si="0"/>
        <v>18.181818181818183</v>
      </c>
    </row>
    <row r="14" spans="1:8" s="3" customFormat="1" ht="12.95" customHeight="1" x14ac:dyDescent="0.2">
      <c r="A14" s="106"/>
      <c r="B14" s="75" t="s">
        <v>73</v>
      </c>
      <c r="C14" s="42"/>
      <c r="D14" s="43"/>
      <c r="E14" s="55"/>
      <c r="F14" s="44"/>
    </row>
    <row r="15" spans="1:8" s="3" customFormat="1" ht="12.95" customHeight="1" x14ac:dyDescent="0.2">
      <c r="A15" s="106"/>
      <c r="B15" s="75" t="s">
        <v>89</v>
      </c>
      <c r="C15" s="42"/>
      <c r="D15" s="43"/>
      <c r="E15" s="55"/>
      <c r="F15" s="44"/>
    </row>
    <row r="16" spans="1:8" s="3" customFormat="1" ht="12.95" customHeight="1" x14ac:dyDescent="0.2">
      <c r="A16" s="106"/>
      <c r="B16" s="75" t="s">
        <v>97</v>
      </c>
      <c r="C16" s="42"/>
      <c r="D16" s="43">
        <v>7</v>
      </c>
      <c r="E16" s="56">
        <v>1</v>
      </c>
      <c r="F16" s="44">
        <f t="shared" si="0"/>
        <v>14.285714285714285</v>
      </c>
    </row>
    <row r="17" spans="1:8" s="3" customFormat="1" ht="12.95" customHeight="1" x14ac:dyDescent="0.2">
      <c r="A17" s="106"/>
      <c r="B17" s="75" t="s">
        <v>98</v>
      </c>
      <c r="C17" s="42"/>
      <c r="D17" s="43"/>
      <c r="E17" s="56"/>
      <c r="F17" s="44"/>
    </row>
    <row r="18" spans="1:8" s="3" customFormat="1" ht="12.95" customHeight="1" x14ac:dyDescent="0.2">
      <c r="A18" s="107"/>
      <c r="B18" s="96" t="s">
        <v>82</v>
      </c>
      <c r="C18" s="97"/>
      <c r="D18" s="43">
        <v>62</v>
      </c>
      <c r="E18" s="56">
        <v>6</v>
      </c>
      <c r="F18" s="44">
        <f t="shared" si="0"/>
        <v>9.67741935483871</v>
      </c>
    </row>
    <row r="19" spans="1:8" s="3" customFormat="1" ht="12.95" customHeight="1" x14ac:dyDescent="0.2">
      <c r="A19" s="104" t="s">
        <v>78</v>
      </c>
      <c r="B19" s="104"/>
      <c r="C19" s="105"/>
      <c r="D19" s="84">
        <f>SUM(D20:D27)</f>
        <v>120</v>
      </c>
      <c r="E19" s="85">
        <f>SUM(E20:E27)</f>
        <v>35</v>
      </c>
      <c r="F19" s="83">
        <f t="shared" si="0"/>
        <v>29.166666666666668</v>
      </c>
    </row>
    <row r="20" spans="1:8" s="3" customFormat="1" ht="12.95" customHeight="1" x14ac:dyDescent="0.2">
      <c r="A20" s="108" t="s">
        <v>77</v>
      </c>
      <c r="B20" s="75" t="s">
        <v>90</v>
      </c>
      <c r="C20" s="42"/>
      <c r="D20" s="43">
        <v>49</v>
      </c>
      <c r="E20" s="55">
        <v>16</v>
      </c>
      <c r="F20" s="44">
        <f t="shared" si="0"/>
        <v>32.653061224489797</v>
      </c>
    </row>
    <row r="21" spans="1:8" s="3" customFormat="1" ht="12.95" customHeight="1" x14ac:dyDescent="0.2">
      <c r="A21" s="108"/>
      <c r="B21" s="75" t="s">
        <v>92</v>
      </c>
      <c r="C21" s="42"/>
      <c r="D21" s="43">
        <v>21</v>
      </c>
      <c r="E21" s="55">
        <v>6</v>
      </c>
      <c r="F21" s="44">
        <f t="shared" si="0"/>
        <v>28.571428571428569</v>
      </c>
    </row>
    <row r="22" spans="1:8" s="3" customFormat="1" ht="12.95" customHeight="1" x14ac:dyDescent="0.2">
      <c r="A22" s="108"/>
      <c r="B22" s="75" t="s">
        <v>72</v>
      </c>
      <c r="C22" s="42"/>
      <c r="D22" s="43">
        <v>12</v>
      </c>
      <c r="E22" s="55"/>
      <c r="F22" s="44">
        <f t="shared" si="0"/>
        <v>0</v>
      </c>
    </row>
    <row r="23" spans="1:8" s="3" customFormat="1" ht="12.95" customHeight="1" x14ac:dyDescent="0.2">
      <c r="A23" s="108"/>
      <c r="B23" s="75" t="s">
        <v>70</v>
      </c>
      <c r="C23" s="42"/>
      <c r="D23" s="43">
        <v>19</v>
      </c>
      <c r="E23" s="55">
        <v>6</v>
      </c>
      <c r="F23" s="44">
        <f t="shared" si="0"/>
        <v>31.578947368421051</v>
      </c>
    </row>
    <row r="24" spans="1:8" s="3" customFormat="1" ht="12.95" customHeight="1" x14ac:dyDescent="0.2">
      <c r="A24" s="108"/>
      <c r="B24" s="75" t="s">
        <v>83</v>
      </c>
      <c r="C24" s="42"/>
      <c r="D24" s="43"/>
      <c r="E24" s="55"/>
      <c r="F24" s="44"/>
      <c r="H24" s="30"/>
    </row>
    <row r="25" spans="1:8" s="3" customFormat="1" ht="12.95" customHeight="1" x14ac:dyDescent="0.2">
      <c r="A25" s="108"/>
      <c r="B25" s="75" t="s">
        <v>84</v>
      </c>
      <c r="C25" s="42"/>
      <c r="D25" s="43"/>
      <c r="E25" s="55"/>
      <c r="F25" s="44"/>
      <c r="H25" s="30"/>
    </row>
    <row r="26" spans="1:8" s="3" customFormat="1" ht="12.95" customHeight="1" x14ac:dyDescent="0.2">
      <c r="A26" s="108"/>
      <c r="B26" s="75" t="s">
        <v>91</v>
      </c>
      <c r="C26" s="42"/>
      <c r="D26" s="43"/>
      <c r="E26" s="55"/>
      <c r="F26" s="44"/>
    </row>
    <row r="27" spans="1:8" s="3" customFormat="1" ht="12.95" customHeight="1" x14ac:dyDescent="0.2">
      <c r="A27" s="109"/>
      <c r="B27" s="96" t="s">
        <v>82</v>
      </c>
      <c r="C27" s="97"/>
      <c r="D27" s="43">
        <v>19</v>
      </c>
      <c r="E27" s="56">
        <v>7</v>
      </c>
      <c r="F27" s="45">
        <f t="shared" si="0"/>
        <v>36.84210526315789</v>
      </c>
    </row>
    <row r="28" spans="1:8" s="3" customFormat="1" ht="15.75" customHeight="1" x14ac:dyDescent="0.2">
      <c r="A28" s="98" t="s">
        <v>79</v>
      </c>
      <c r="B28" s="98"/>
      <c r="C28" s="99"/>
      <c r="D28" s="86">
        <f>+D6+D19</f>
        <v>264</v>
      </c>
      <c r="E28" s="87">
        <f>+E6+E19</f>
        <v>60</v>
      </c>
      <c r="F28" s="83">
        <f t="shared" si="0"/>
        <v>22.727272727272727</v>
      </c>
    </row>
    <row r="29" spans="1:8" s="36" customFormat="1" x14ac:dyDescent="0.2">
      <c r="A29" s="34" t="s">
        <v>124</v>
      </c>
      <c r="B29" s="35"/>
      <c r="C29" s="35"/>
      <c r="D29" s="35"/>
      <c r="E29" s="35"/>
      <c r="F29" s="53" t="s">
        <v>126</v>
      </c>
    </row>
    <row r="30" spans="1:8" ht="24" customHeight="1" x14ac:dyDescent="0.2">
      <c r="A30" s="100" t="s">
        <v>127</v>
      </c>
      <c r="B30" s="100"/>
      <c r="C30" s="100"/>
      <c r="D30" s="100"/>
      <c r="E30" s="100"/>
      <c r="F30" s="100"/>
    </row>
    <row r="31" spans="1:8" x14ac:dyDescent="0.2">
      <c r="A31" s="37"/>
      <c r="B31" s="37"/>
      <c r="C31" s="38"/>
      <c r="D31" s="38"/>
      <c r="E31" s="38"/>
    </row>
    <row r="32" spans="1:8" s="41" customFormat="1" ht="13.5" customHeight="1" x14ac:dyDescent="0.2">
      <c r="A32" s="6" t="s">
        <v>107</v>
      </c>
      <c r="B32" s="39"/>
      <c r="C32" s="40"/>
      <c r="D32" s="40"/>
      <c r="E32" s="40"/>
    </row>
    <row r="33" spans="1:5" s="41" customFormat="1" ht="13.5" customHeight="1" x14ac:dyDescent="0.2">
      <c r="A33" s="15" t="s">
        <v>123</v>
      </c>
      <c r="B33" s="39"/>
      <c r="C33" s="40"/>
      <c r="D33" s="40"/>
      <c r="E33" s="40"/>
    </row>
  </sheetData>
  <mergeCells count="9">
    <mergeCell ref="B18:C18"/>
    <mergeCell ref="B27:C27"/>
    <mergeCell ref="A28:C28"/>
    <mergeCell ref="A30:F30"/>
    <mergeCell ref="A1:C1"/>
    <mergeCell ref="A6:C6"/>
    <mergeCell ref="A19:C19"/>
    <mergeCell ref="A7:A18"/>
    <mergeCell ref="A20:A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J18"/>
  <sheetViews>
    <sheetView showGridLines="0" workbookViewId="0">
      <selection activeCell="A4" sqref="A4"/>
    </sheetView>
  </sheetViews>
  <sheetFormatPr baseColWidth="10" defaultRowHeight="12.75" x14ac:dyDescent="0.2"/>
  <cols>
    <col min="1" max="1" width="25.5703125" customWidth="1"/>
    <col min="2" max="6" width="11.28515625" customWidth="1"/>
  </cols>
  <sheetData>
    <row r="1" spans="1:10" s="5" customFormat="1" ht="18" x14ac:dyDescent="0.2">
      <c r="A1" s="16" t="s">
        <v>135</v>
      </c>
    </row>
    <row r="2" spans="1:10" s="1" customFormat="1" ht="12" x14ac:dyDescent="0.2">
      <c r="A2" s="8"/>
    </row>
    <row r="3" spans="1:10" s="6" customFormat="1" ht="12" x14ac:dyDescent="0.2">
      <c r="A3" s="11" t="str">
        <f>'4.11 Notice'!A17</f>
        <v>[3] Évolution des taux de passage de Segpa dans les établissements du MENJ</v>
      </c>
    </row>
    <row r="4" spans="1:10" s="6" customFormat="1" ht="11.25" x14ac:dyDescent="0.2">
      <c r="A4" s="12"/>
    </row>
    <row r="5" spans="1:10" s="6" customFormat="1" ht="11.25" x14ac:dyDescent="0.2">
      <c r="A5" s="115"/>
      <c r="B5" s="116">
        <v>2016</v>
      </c>
      <c r="C5" s="116">
        <v>2017</v>
      </c>
      <c r="D5" s="116">
        <v>2018</v>
      </c>
      <c r="E5" s="116">
        <v>2019</v>
      </c>
      <c r="F5" s="116">
        <v>2020</v>
      </c>
      <c r="G5" s="116">
        <v>2021</v>
      </c>
      <c r="H5" s="116">
        <v>2022</v>
      </c>
    </row>
    <row r="6" spans="1:10" s="6" customFormat="1" ht="13.5" customHeight="1" x14ac:dyDescent="0.2">
      <c r="A6" s="13" t="s">
        <v>0</v>
      </c>
      <c r="B6" s="28">
        <v>100</v>
      </c>
      <c r="C6" s="28">
        <f>0.975903614457831*100</f>
        <v>97.590361445783103</v>
      </c>
      <c r="D6" s="28">
        <f>0.970149253731343*100</f>
        <v>97.014925373134304</v>
      </c>
      <c r="E6" s="28">
        <v>100</v>
      </c>
      <c r="F6" s="28">
        <v>100</v>
      </c>
      <c r="G6" s="28">
        <f>0.967032967032967*100</f>
        <v>96.703296703296701</v>
      </c>
      <c r="H6" s="89">
        <f>75/81*100</f>
        <v>92.592592592592595</v>
      </c>
    </row>
    <row r="7" spans="1:10" s="6" customFormat="1" ht="13.5" customHeight="1" x14ac:dyDescent="0.2">
      <c r="A7" s="13" t="s">
        <v>1</v>
      </c>
      <c r="B7" s="28">
        <v>100</v>
      </c>
      <c r="C7" s="28">
        <v>100</v>
      </c>
      <c r="D7" s="28">
        <f>0.931818181818182*100</f>
        <v>93.181818181818201</v>
      </c>
      <c r="E7" s="28">
        <v>100</v>
      </c>
      <c r="F7" s="28">
        <f>0.98876404494382*100</f>
        <v>98.876404494382001</v>
      </c>
      <c r="G7" s="28">
        <v>100</v>
      </c>
      <c r="H7" s="89">
        <v>100</v>
      </c>
    </row>
    <row r="8" spans="1:10" s="6" customFormat="1" ht="13.5" customHeight="1" x14ac:dyDescent="0.2">
      <c r="A8" s="13" t="s">
        <v>2</v>
      </c>
      <c r="B8" s="28">
        <f>0.865853658536585*100</f>
        <v>86.585365853658502</v>
      </c>
      <c r="C8" s="28">
        <f>0.880952380952381*100</f>
        <v>88.095238095238102</v>
      </c>
      <c r="D8" s="28">
        <f>0.965116279069767*100</f>
        <v>96.511627906976699</v>
      </c>
      <c r="E8" s="28">
        <f>0.9375*100</f>
        <v>93.75</v>
      </c>
      <c r="F8" s="28">
        <f>0.897959183673469*100</f>
        <v>89.7959183673469</v>
      </c>
      <c r="G8" s="28">
        <f>0.967741935483871*100</f>
        <v>96.774193548387103</v>
      </c>
      <c r="H8" s="89">
        <v>100</v>
      </c>
    </row>
    <row r="9" spans="1:10" s="6" customFormat="1" ht="13.5" customHeight="1" x14ac:dyDescent="0.2">
      <c r="A9" s="46" t="s">
        <v>86</v>
      </c>
      <c r="B9" s="47"/>
      <c r="C9" s="47">
        <f>0.0240963855421687*100</f>
        <v>2.4096385542168699</v>
      </c>
      <c r="D9" s="47">
        <f>0.0120481927710843*100</f>
        <v>1.2048192771084301</v>
      </c>
      <c r="E9" s="47">
        <f>0.0752688172043011*100</f>
        <v>7.5268817204301106</v>
      </c>
      <c r="F9" s="47">
        <f>0.107843137254902*100</f>
        <v>10.784313725490199</v>
      </c>
      <c r="G9" s="47">
        <f>0.0909090909090909*100</f>
        <v>9.0909090909090899</v>
      </c>
      <c r="H9" s="47">
        <f>13/92*100</f>
        <v>14.130434782608695</v>
      </c>
    </row>
    <row r="10" spans="1:10" s="6" customFormat="1" ht="13.5" customHeight="1" x14ac:dyDescent="0.2">
      <c r="A10" s="13" t="s">
        <v>85</v>
      </c>
      <c r="B10" s="28">
        <f>0.659090909090909*100</f>
        <v>65.909090909090892</v>
      </c>
      <c r="C10" s="28">
        <f>0.626506024096386*100</f>
        <v>62.650602409638601</v>
      </c>
      <c r="D10" s="28">
        <f>0.72289156626506*100</f>
        <v>72.289156626505999</v>
      </c>
      <c r="E10" s="28">
        <f>0.537634408602151*100</f>
        <v>53.763440860215098</v>
      </c>
      <c r="F10" s="28">
        <f>0.705882352941177*100</f>
        <v>70.588235294117695</v>
      </c>
      <c r="G10" s="28">
        <v>53.5</v>
      </c>
      <c r="H10" s="28">
        <v>65.3</v>
      </c>
    </row>
    <row r="11" spans="1:10" s="6" customFormat="1" ht="13.5" customHeight="1" x14ac:dyDescent="0.2">
      <c r="A11" s="13"/>
      <c r="B11" s="114"/>
      <c r="C11" s="114"/>
      <c r="D11" s="114"/>
      <c r="E11" s="114"/>
      <c r="F11" s="114"/>
      <c r="G11" s="114"/>
      <c r="H11" s="114"/>
    </row>
    <row r="12" spans="1:10" s="1" customFormat="1" ht="11.25" x14ac:dyDescent="0.2">
      <c r="A12" s="112" t="s">
        <v>124</v>
      </c>
      <c r="B12" s="112"/>
      <c r="C12" s="112"/>
      <c r="D12" s="112"/>
      <c r="E12" s="112"/>
      <c r="F12" s="113"/>
      <c r="G12" s="53" t="s">
        <v>126</v>
      </c>
      <c r="H12" s="113"/>
      <c r="I12" s="113"/>
    </row>
    <row r="13" spans="1:10" s="6" customFormat="1" ht="11.25" x14ac:dyDescent="0.2">
      <c r="A13" s="14"/>
    </row>
    <row r="14" spans="1:10" s="6" customFormat="1" ht="11.25" x14ac:dyDescent="0.2">
      <c r="A14" s="110" t="s">
        <v>136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s="6" customFormat="1" ht="14.25" customHeight="1" x14ac:dyDescent="0.2"/>
    <row r="16" spans="1:10" s="6" customFormat="1" ht="14.25" customHeight="1" x14ac:dyDescent="0.2">
      <c r="A16" s="4" t="s">
        <v>106</v>
      </c>
    </row>
    <row r="17" spans="1:3" s="6" customFormat="1" ht="14.25" customHeight="1" x14ac:dyDescent="0.2">
      <c r="A17" s="15" t="s">
        <v>128</v>
      </c>
    </row>
    <row r="18" spans="1:3" x14ac:dyDescent="0.2">
      <c r="C18" s="88"/>
    </row>
  </sheetData>
  <mergeCells count="2">
    <mergeCell ref="A14:J14"/>
    <mergeCell ref="A12:E12"/>
  </mergeCells>
  <phoneticPr fontId="7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J41"/>
  <sheetViews>
    <sheetView showGridLines="0" zoomScaleNormal="100" workbookViewId="0">
      <selection activeCell="M14" sqref="M14"/>
    </sheetView>
  </sheetViews>
  <sheetFormatPr baseColWidth="10" defaultRowHeight="12.75" x14ac:dyDescent="0.2"/>
  <cols>
    <col min="2" max="2" width="28.28515625" customWidth="1"/>
  </cols>
  <sheetData>
    <row r="1" spans="1:6" s="5" customFormat="1" ht="18" x14ac:dyDescent="0.2">
      <c r="A1" s="101" t="s">
        <v>135</v>
      </c>
      <c r="B1" s="101"/>
    </row>
    <row r="2" spans="1:6" s="27" customFormat="1" x14ac:dyDescent="0.2">
      <c r="A2" s="26"/>
      <c r="B2" s="26"/>
    </row>
    <row r="3" spans="1:6" x14ac:dyDescent="0.2">
      <c r="A3" s="25" t="str">
        <f>'4.11 Notice'!A18</f>
        <v>[4] Part des élèves de collège inscrits en Segpa, rentrée 2021</v>
      </c>
      <c r="B3" s="25"/>
      <c r="C3" s="25"/>
      <c r="D3" s="25"/>
      <c r="E3" s="25"/>
      <c r="F3" s="25"/>
    </row>
    <row r="4" spans="1:6" x14ac:dyDescent="0.2">
      <c r="A4" s="25"/>
      <c r="B4" s="25"/>
      <c r="C4" s="25"/>
      <c r="D4" s="25"/>
      <c r="E4" s="25"/>
      <c r="F4" s="25"/>
    </row>
    <row r="5" spans="1:6" x14ac:dyDescent="0.2">
      <c r="A5" s="20"/>
      <c r="B5" s="22"/>
      <c r="C5" s="23" t="s">
        <v>64</v>
      </c>
      <c r="D5" s="21" t="s">
        <v>65</v>
      </c>
    </row>
    <row r="6" spans="1:6" x14ac:dyDescent="0.2">
      <c r="A6" s="19" t="s">
        <v>6</v>
      </c>
      <c r="B6" s="24" t="s">
        <v>7</v>
      </c>
      <c r="C6" s="111">
        <v>772</v>
      </c>
      <c r="D6" s="50">
        <v>9.0205884414947066E-3</v>
      </c>
    </row>
    <row r="7" spans="1:6" x14ac:dyDescent="0.2">
      <c r="A7" s="19" t="s">
        <v>50</v>
      </c>
      <c r="B7" s="24" t="s">
        <v>51</v>
      </c>
      <c r="C7" s="111">
        <v>5047</v>
      </c>
      <c r="D7" s="50">
        <v>1.6242031042328398E-2</v>
      </c>
      <c r="E7" s="49"/>
      <c r="F7" s="49"/>
    </row>
    <row r="8" spans="1:6" x14ac:dyDescent="0.2">
      <c r="A8" s="19" t="s">
        <v>22</v>
      </c>
      <c r="B8" s="24" t="s">
        <v>23</v>
      </c>
      <c r="C8" s="111">
        <v>3522</v>
      </c>
      <c r="D8" s="50">
        <v>2.0178293152442937E-2</v>
      </c>
      <c r="E8" s="49"/>
      <c r="F8" s="49"/>
    </row>
    <row r="9" spans="1:6" x14ac:dyDescent="0.2">
      <c r="A9" s="19" t="s">
        <v>46</v>
      </c>
      <c r="B9" s="24" t="s">
        <v>47</v>
      </c>
      <c r="C9" s="111">
        <v>2085</v>
      </c>
      <c r="D9" s="50">
        <v>2.0309364711382984E-2</v>
      </c>
      <c r="E9" s="49"/>
      <c r="F9" s="49"/>
    </row>
    <row r="10" spans="1:6" x14ac:dyDescent="0.2">
      <c r="A10" s="19" t="s">
        <v>48</v>
      </c>
      <c r="B10" s="24" t="s">
        <v>49</v>
      </c>
      <c r="C10" s="111">
        <v>5179</v>
      </c>
      <c r="D10" s="50">
        <v>2.1485971266299093E-2</v>
      </c>
      <c r="E10" s="49"/>
      <c r="F10" s="49"/>
    </row>
    <row r="11" spans="1:6" x14ac:dyDescent="0.2">
      <c r="A11" s="19" t="s">
        <v>34</v>
      </c>
      <c r="B11" s="24" t="s">
        <v>35</v>
      </c>
      <c r="C11" s="111">
        <v>3316</v>
      </c>
      <c r="D11" s="50">
        <v>2.2954927763971286E-2</v>
      </c>
      <c r="E11" s="49"/>
      <c r="F11" s="49"/>
    </row>
    <row r="12" spans="1:6" x14ac:dyDescent="0.2">
      <c r="A12" s="19" t="s">
        <v>8</v>
      </c>
      <c r="B12" s="24" t="s">
        <v>9</v>
      </c>
      <c r="C12" s="111">
        <v>3497</v>
      </c>
      <c r="D12" s="50">
        <v>2.3428131176096205E-2</v>
      </c>
      <c r="E12" s="49"/>
      <c r="F12" s="49"/>
    </row>
    <row r="13" spans="1:6" x14ac:dyDescent="0.2">
      <c r="A13" s="19" t="s">
        <v>12</v>
      </c>
      <c r="B13" s="24" t="s">
        <v>13</v>
      </c>
      <c r="C13" s="111">
        <v>3851</v>
      </c>
      <c r="D13" s="50">
        <v>2.3446252009156884E-2</v>
      </c>
      <c r="E13" s="49"/>
      <c r="F13" s="49"/>
    </row>
    <row r="14" spans="1:6" x14ac:dyDescent="0.2">
      <c r="A14" s="19" t="s">
        <v>18</v>
      </c>
      <c r="B14" s="24" t="s">
        <v>19</v>
      </c>
      <c r="C14" s="111">
        <v>4187</v>
      </c>
      <c r="D14" s="50">
        <v>2.4039179211593004E-2</v>
      </c>
      <c r="E14" s="49"/>
      <c r="F14" s="49"/>
    </row>
    <row r="15" spans="1:6" x14ac:dyDescent="0.2">
      <c r="A15" s="19" t="s">
        <v>26</v>
      </c>
      <c r="B15" s="24" t="s">
        <v>27</v>
      </c>
      <c r="C15" s="111">
        <v>2811</v>
      </c>
      <c r="D15" s="50">
        <v>2.5931255880887807E-2</v>
      </c>
      <c r="E15" s="49"/>
      <c r="F15" s="49"/>
    </row>
    <row r="16" spans="1:6" x14ac:dyDescent="0.2">
      <c r="A16" s="19" t="s">
        <v>36</v>
      </c>
      <c r="B16" s="24" t="s">
        <v>37</v>
      </c>
      <c r="C16" s="111">
        <v>5243</v>
      </c>
      <c r="D16" s="50">
        <v>2.6126171018536974E-2</v>
      </c>
      <c r="E16" s="49"/>
      <c r="F16" s="49"/>
    </row>
    <row r="17" spans="1:6" x14ac:dyDescent="0.2">
      <c r="A17" s="19" t="s">
        <v>30</v>
      </c>
      <c r="B17" s="24" t="s">
        <v>31</v>
      </c>
      <c r="C17" s="111">
        <v>4366</v>
      </c>
      <c r="D17" s="50">
        <v>2.6157966316975118E-2</v>
      </c>
      <c r="E17" s="49"/>
      <c r="F17" s="49"/>
    </row>
    <row r="18" spans="1:6" x14ac:dyDescent="0.2">
      <c r="A18" s="19" t="s">
        <v>14</v>
      </c>
      <c r="B18" s="24" t="s">
        <v>15</v>
      </c>
      <c r="C18" s="111">
        <v>1673</v>
      </c>
      <c r="D18" s="50">
        <v>2.7227601920416632E-2</v>
      </c>
      <c r="E18" s="49"/>
      <c r="F18" s="49"/>
    </row>
    <row r="19" spans="1:6" x14ac:dyDescent="0.2">
      <c r="A19" s="118" t="s">
        <v>52</v>
      </c>
      <c r="B19" s="119" t="s">
        <v>53</v>
      </c>
      <c r="C19" s="120">
        <v>372</v>
      </c>
      <c r="D19" s="121">
        <v>2.7844311377245509E-2</v>
      </c>
      <c r="E19" s="49"/>
      <c r="F19" s="49"/>
    </row>
    <row r="20" spans="1:6" x14ac:dyDescent="0.2">
      <c r="A20" s="19" t="s">
        <v>74</v>
      </c>
      <c r="B20" s="24" t="s">
        <v>75</v>
      </c>
      <c r="C20" s="111">
        <v>4662</v>
      </c>
      <c r="D20" s="50">
        <v>2.794645693835834E-2</v>
      </c>
      <c r="E20" s="49"/>
      <c r="F20" s="49"/>
    </row>
    <row r="21" spans="1:6" x14ac:dyDescent="0.2">
      <c r="A21" s="19" t="s">
        <v>24</v>
      </c>
      <c r="B21" s="24" t="s">
        <v>25</v>
      </c>
      <c r="C21" s="111">
        <v>3961</v>
      </c>
      <c r="D21" s="50">
        <v>2.847796390826084E-2</v>
      </c>
      <c r="E21" s="49"/>
      <c r="F21" s="49"/>
    </row>
    <row r="22" spans="1:6" x14ac:dyDescent="0.2">
      <c r="A22" s="19" t="s">
        <v>40</v>
      </c>
      <c r="B22" s="24" t="s">
        <v>41</v>
      </c>
      <c r="C22" s="111">
        <v>1826</v>
      </c>
      <c r="D22" s="50">
        <v>2.8586189082142242E-2</v>
      </c>
      <c r="E22" s="49"/>
      <c r="F22" s="49"/>
    </row>
    <row r="23" spans="1:6" x14ac:dyDescent="0.2">
      <c r="A23" s="19" t="s">
        <v>28</v>
      </c>
      <c r="B23" s="24" t="s">
        <v>29</v>
      </c>
      <c r="C23" s="111">
        <v>2448</v>
      </c>
      <c r="D23" s="50">
        <v>2.9159172394077639E-2</v>
      </c>
      <c r="E23" s="49"/>
      <c r="F23" s="49"/>
    </row>
    <row r="24" spans="1:6" x14ac:dyDescent="0.2">
      <c r="A24" s="19" t="s">
        <v>38</v>
      </c>
      <c r="B24" s="24" t="s">
        <v>39</v>
      </c>
      <c r="C24" s="111">
        <v>3746</v>
      </c>
      <c r="D24" s="50">
        <v>2.9328176501444488E-2</v>
      </c>
      <c r="E24" s="49"/>
      <c r="F24" s="49"/>
    </row>
    <row r="25" spans="1:6" x14ac:dyDescent="0.2">
      <c r="A25" s="19" t="s">
        <v>20</v>
      </c>
      <c r="B25" s="24" t="s">
        <v>21</v>
      </c>
      <c r="C25" s="111">
        <v>6391</v>
      </c>
      <c r="D25" s="50">
        <v>2.9472664806659134E-2</v>
      </c>
      <c r="E25" s="49"/>
      <c r="F25" s="49"/>
    </row>
    <row r="26" spans="1:6" x14ac:dyDescent="0.2">
      <c r="A26" s="19" t="s">
        <v>10</v>
      </c>
      <c r="B26" s="24" t="s">
        <v>11</v>
      </c>
      <c r="C26" s="111">
        <v>1767</v>
      </c>
      <c r="D26" s="50">
        <v>3.0262031169720843E-2</v>
      </c>
      <c r="E26" s="49"/>
      <c r="F26" s="49"/>
    </row>
    <row r="27" spans="1:6" x14ac:dyDescent="0.2">
      <c r="A27" s="19" t="s">
        <v>62</v>
      </c>
      <c r="B27" s="24" t="s">
        <v>63</v>
      </c>
      <c r="C27" s="111">
        <v>946</v>
      </c>
      <c r="D27" s="50">
        <v>3.1578595987582204E-2</v>
      </c>
      <c r="E27" s="49"/>
      <c r="F27" s="49"/>
    </row>
    <row r="28" spans="1:6" x14ac:dyDescent="0.2">
      <c r="A28" s="19" t="s">
        <v>44</v>
      </c>
      <c r="B28" s="24" t="s">
        <v>45</v>
      </c>
      <c r="C28" s="111">
        <v>986</v>
      </c>
      <c r="D28" s="50">
        <v>3.1758301929332947E-2</v>
      </c>
      <c r="E28" s="49"/>
      <c r="F28" s="49"/>
    </row>
    <row r="29" spans="1:6" x14ac:dyDescent="0.2">
      <c r="A29" s="19" t="s">
        <v>42</v>
      </c>
      <c r="B29" s="24" t="s">
        <v>43</v>
      </c>
      <c r="C29" s="111">
        <v>3188</v>
      </c>
      <c r="D29" s="50">
        <v>3.1925653684769219E-2</v>
      </c>
      <c r="E29" s="49"/>
      <c r="F29" s="49"/>
    </row>
    <row r="30" spans="1:6" x14ac:dyDescent="0.2">
      <c r="A30" s="19" t="s">
        <v>32</v>
      </c>
      <c r="B30" s="24" t="s">
        <v>33</v>
      </c>
      <c r="C30" s="111">
        <v>2992</v>
      </c>
      <c r="D30" s="50">
        <v>3.2545086692627317E-2</v>
      </c>
      <c r="E30" s="49"/>
      <c r="F30" s="49"/>
    </row>
    <row r="31" spans="1:6" x14ac:dyDescent="0.2">
      <c r="A31" s="19" t="s">
        <v>16</v>
      </c>
      <c r="B31" s="24" t="s">
        <v>17</v>
      </c>
      <c r="C31" s="111">
        <v>2565</v>
      </c>
      <c r="D31" s="50">
        <v>3.4797590622965051E-2</v>
      </c>
      <c r="E31" s="49"/>
      <c r="F31" s="49"/>
    </row>
    <row r="32" spans="1:6" x14ac:dyDescent="0.2">
      <c r="A32" s="19" t="s">
        <v>58</v>
      </c>
      <c r="B32" s="24" t="s">
        <v>59</v>
      </c>
      <c r="C32" s="111">
        <v>875</v>
      </c>
      <c r="D32" s="50">
        <v>3.63538161120113E-2</v>
      </c>
      <c r="E32" s="49"/>
      <c r="F32" s="49"/>
    </row>
    <row r="33" spans="1:10" x14ac:dyDescent="0.2">
      <c r="A33" s="19" t="s">
        <v>54</v>
      </c>
      <c r="B33" s="24" t="s">
        <v>55</v>
      </c>
      <c r="C33" s="111">
        <v>2477</v>
      </c>
      <c r="D33" s="50">
        <v>4.1479670440083057E-2</v>
      </c>
      <c r="E33" s="49"/>
      <c r="F33" s="49"/>
    </row>
    <row r="34" spans="1:10" x14ac:dyDescent="0.2">
      <c r="A34" s="19" t="s">
        <v>60</v>
      </c>
      <c r="B34" s="24" t="s">
        <v>61</v>
      </c>
      <c r="C34" s="111">
        <v>1208</v>
      </c>
      <c r="D34" s="50">
        <v>4.8984226105997321E-2</v>
      </c>
      <c r="E34" s="49"/>
      <c r="F34" s="49"/>
    </row>
    <row r="35" spans="1:10" x14ac:dyDescent="0.2">
      <c r="A35" s="19" t="s">
        <v>56</v>
      </c>
      <c r="B35" s="24" t="s">
        <v>57</v>
      </c>
      <c r="C35" s="111">
        <v>998</v>
      </c>
      <c r="D35" s="50">
        <v>5.434545850577216E-2</v>
      </c>
      <c r="E35" s="49"/>
      <c r="F35" s="49"/>
    </row>
    <row r="36" spans="1:10" x14ac:dyDescent="0.2">
      <c r="E36" s="49"/>
      <c r="F36" s="49"/>
    </row>
    <row r="37" spans="1:10" x14ac:dyDescent="0.2">
      <c r="A37" s="19"/>
      <c r="B37" s="122"/>
      <c r="C37" s="123"/>
      <c r="D37" s="50"/>
      <c r="E37" s="49"/>
      <c r="F37" s="49"/>
    </row>
    <row r="38" spans="1:10" x14ac:dyDescent="0.2">
      <c r="A38" s="18"/>
      <c r="B38" s="18"/>
      <c r="C38" s="124"/>
      <c r="D38" s="52" t="s">
        <v>102</v>
      </c>
      <c r="E38" s="125"/>
      <c r="F38" s="49"/>
      <c r="J38" s="57" t="s">
        <v>105</v>
      </c>
    </row>
    <row r="39" spans="1:10" x14ac:dyDescent="0.2">
      <c r="A39" s="17" t="s">
        <v>103</v>
      </c>
      <c r="E39" s="49"/>
      <c r="F39" s="49"/>
    </row>
    <row r="40" spans="1:10" s="6" customFormat="1" ht="14.25" customHeight="1" x14ac:dyDescent="0.2">
      <c r="A40" s="4" t="s">
        <v>106</v>
      </c>
      <c r="E40" s="49"/>
      <c r="F40" s="49"/>
    </row>
    <row r="41" spans="1:10" s="6" customFormat="1" ht="14.25" customHeight="1" x14ac:dyDescent="0.2">
      <c r="A41" s="15" t="s">
        <v>101</v>
      </c>
      <c r="E41" s="49"/>
      <c r="F41" s="49"/>
    </row>
  </sheetData>
  <sortState ref="A6:D36">
    <sortCondition ref="D7"/>
  </sortState>
  <mergeCells count="1">
    <mergeCell ref="A1:B1"/>
  </mergeCells>
  <pageMargins left="0.7" right="0.7" top="0.75" bottom="0.75" header="0.3" footer="0.3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073C24A2-BFF2-4901-B4FE-A8687E31E1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4.11 Notice</vt:lpstr>
      <vt:lpstr>4.11 Graphique 1</vt:lpstr>
      <vt:lpstr>4.11 Tableau 2</vt:lpstr>
      <vt:lpstr>4.11 Tableau 3</vt:lpstr>
      <vt:lpstr>4.11 Carte 4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;4.20</dc:title>
  <dc:creator>DEPP-MENJ - Ministère de l'Education nationale et de la Jeunesse;Direction de l'évaluation de la prospective et de la performance</dc:creator>
  <cp:lastModifiedBy>Stéphanie MANAC-H</cp:lastModifiedBy>
  <cp:lastPrinted>2019-05-29T16:03:09Z</cp:lastPrinted>
  <dcterms:created xsi:type="dcterms:W3CDTF">2009-04-27T10:52:06Z</dcterms:created>
  <dcterms:modified xsi:type="dcterms:W3CDTF">2023-01-26T08:44:26Z</dcterms:modified>
  <cp:contentStatus>Publié</cp:contentStatus>
</cp:coreProperties>
</file>